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کتاب\chapter3_Tax\"/>
    </mc:Choice>
  </mc:AlternateContent>
  <xr:revisionPtr revIDLastSave="0" documentId="13_ncr:1_{09C2B053-ACBB-4853-A783-E5572D37AE94}" xr6:coauthVersionLast="47" xr6:coauthVersionMax="47" xr10:uidLastSave="{00000000-0000-0000-0000-000000000000}"/>
  <bookViews>
    <workbookView xWindow="-98" yWindow="-98" windowWidth="21795" windowHeight="13875" xr2:uid="{70460BFB-A71B-4798-995D-1A3C583DCE2E}"/>
  </bookViews>
  <sheets>
    <sheet name="Data" sheetId="1" r:id="rId1"/>
    <sheet name="WDI" sheetId="3" r:id="rId2"/>
    <sheet name="TY" sheetId="2" r:id="rId3"/>
    <sheet name="How to cit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8" i="1" l="1"/>
  <c r="AX18" i="1"/>
  <c r="AN19" i="1"/>
  <c r="AT20" i="1"/>
  <c r="AX20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B28" i="1"/>
  <c r="AT17" i="1"/>
  <c r="AN4" i="1"/>
  <c r="AN29" i="1" s="1"/>
  <c r="AV17" i="1"/>
  <c r="AW17" i="1"/>
  <c r="AU17" i="1"/>
  <c r="AS17" i="1"/>
  <c r="AR17" i="1"/>
  <c r="AQ17" i="1"/>
  <c r="AP17" i="1"/>
  <c r="AO17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K9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F5" i="1"/>
  <c r="AE5" i="1"/>
  <c r="AD5" i="1"/>
  <c r="AC5" i="1"/>
  <c r="AB5" i="1"/>
  <c r="AB3" i="1" s="1"/>
  <c r="AB8" i="1" s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X4" i="1"/>
  <c r="AW4" i="1"/>
  <c r="AV4" i="1"/>
  <c r="AV29" i="1" s="1"/>
  <c r="AU4" i="1"/>
  <c r="AU9" i="1" s="1"/>
  <c r="AT4" i="1"/>
  <c r="AT9" i="1" s="1"/>
  <c r="AS4" i="1"/>
  <c r="AS31" i="1" s="1"/>
  <c r="AR4" i="1"/>
  <c r="AR30" i="1" s="1"/>
  <c r="AQ4" i="1"/>
  <c r="AQ30" i="1" s="1"/>
  <c r="AP4" i="1"/>
  <c r="AP31" i="1" s="1"/>
  <c r="AO4" i="1"/>
  <c r="AO29" i="1" s="1"/>
  <c r="AM4" i="1"/>
  <c r="AM9" i="1" s="1"/>
  <c r="AL4" i="1"/>
  <c r="AL9" i="1" s="1"/>
  <c r="AK4" i="1"/>
  <c r="AJ4" i="1"/>
  <c r="AI4" i="1"/>
  <c r="AH4" i="1"/>
  <c r="AH31" i="1" s="1"/>
  <c r="AG4" i="1"/>
  <c r="AG9" i="1" s="1"/>
  <c r="I3" i="1" l="1"/>
  <c r="I8" i="1" s="1"/>
  <c r="AF3" i="1"/>
  <c r="AF4" i="1" s="1"/>
  <c r="AF29" i="1" s="1"/>
  <c r="T3" i="1"/>
  <c r="T8" i="1" s="1"/>
  <c r="AX17" i="1"/>
  <c r="U3" i="1"/>
  <c r="U4" i="1" s="1"/>
  <c r="AT31" i="1"/>
  <c r="AH30" i="1"/>
  <c r="AG30" i="1"/>
  <c r="D3" i="1"/>
  <c r="D4" i="1" s="1"/>
  <c r="P3" i="1"/>
  <c r="P4" i="1" s="1"/>
  <c r="P30" i="1" s="1"/>
  <c r="AU29" i="1"/>
  <c r="AC3" i="1"/>
  <c r="AC4" i="1" s="1"/>
  <c r="AC29" i="1" s="1"/>
  <c r="AR31" i="1"/>
  <c r="AS13" i="1"/>
  <c r="AQ31" i="1"/>
  <c r="AT29" i="1"/>
  <c r="AS29" i="1"/>
  <c r="AI13" i="1"/>
  <c r="K3" i="1"/>
  <c r="K8" i="1" s="1"/>
  <c r="AR29" i="1"/>
  <c r="L3" i="1"/>
  <c r="L8" i="1" s="1"/>
  <c r="X3" i="1"/>
  <c r="X4" i="1" s="1"/>
  <c r="X31" i="1" s="1"/>
  <c r="Q3" i="1"/>
  <c r="Q8" i="1" s="1"/>
  <c r="AS9" i="1"/>
  <c r="AU30" i="1"/>
  <c r="M3" i="1"/>
  <c r="M4" i="1" s="1"/>
  <c r="M29" i="1" s="1"/>
  <c r="Y3" i="1"/>
  <c r="F3" i="1"/>
  <c r="R3" i="1"/>
  <c r="R8" i="1" s="1"/>
  <c r="AP29" i="1"/>
  <c r="G3" i="1"/>
  <c r="G4" i="1" s="1"/>
  <c r="S3" i="1"/>
  <c r="S8" i="1" s="1"/>
  <c r="AE3" i="1"/>
  <c r="AE8" i="1" s="1"/>
  <c r="AS30" i="1"/>
  <c r="AH29" i="1"/>
  <c r="AP30" i="1"/>
  <c r="AQ9" i="1"/>
  <c r="AG31" i="1"/>
  <c r="E3" i="1"/>
  <c r="E4" i="1" s="1"/>
  <c r="E9" i="1" s="1"/>
  <c r="AQ29" i="1"/>
  <c r="AD3" i="1"/>
  <c r="AD4" i="1" s="1"/>
  <c r="AT30" i="1"/>
  <c r="C3" i="1"/>
  <c r="C8" i="1" s="1"/>
  <c r="AA3" i="1"/>
  <c r="AA8" i="1" s="1"/>
  <c r="H3" i="1"/>
  <c r="H4" i="1" s="1"/>
  <c r="H30" i="1" s="1"/>
  <c r="AG29" i="1"/>
  <c r="AU31" i="1"/>
  <c r="H29" i="1"/>
  <c r="Y8" i="1"/>
  <c r="Y4" i="1"/>
  <c r="Y9" i="1" s="1"/>
  <c r="D8" i="1"/>
  <c r="E29" i="1"/>
  <c r="E31" i="1"/>
  <c r="V15" i="1"/>
  <c r="AW13" i="1"/>
  <c r="AX13" i="1"/>
  <c r="X15" i="1"/>
  <c r="AV15" i="1"/>
  <c r="Y15" i="1"/>
  <c r="AW15" i="1"/>
  <c r="AF31" i="1"/>
  <c r="AF30" i="1"/>
  <c r="AL15" i="1"/>
  <c r="C15" i="1"/>
  <c r="AP13" i="1"/>
  <c r="V3" i="1"/>
  <c r="V8" i="1" s="1"/>
  <c r="D15" i="1"/>
  <c r="P15" i="1"/>
  <c r="AB15" i="1"/>
  <c r="AN15" i="1"/>
  <c r="AO31" i="1"/>
  <c r="AO30" i="1"/>
  <c r="AQ13" i="1"/>
  <c r="W3" i="1"/>
  <c r="W4" i="1" s="1"/>
  <c r="Q15" i="1"/>
  <c r="AO15" i="1"/>
  <c r="AN31" i="1"/>
  <c r="AN30" i="1"/>
  <c r="AR13" i="1"/>
  <c r="F15" i="1"/>
  <c r="AD15" i="1"/>
  <c r="AM31" i="1"/>
  <c r="AM30" i="1"/>
  <c r="AM29" i="1"/>
  <c r="AJ13" i="1"/>
  <c r="L15" i="1"/>
  <c r="I4" i="1"/>
  <c r="N15" i="1"/>
  <c r="AO13" i="1"/>
  <c r="AA15" i="1"/>
  <c r="J3" i="1"/>
  <c r="J8" i="1" s="1"/>
  <c r="AB4" i="1"/>
  <c r="AB9" i="1" s="1"/>
  <c r="S15" i="1"/>
  <c r="AQ15" i="1"/>
  <c r="AX31" i="1"/>
  <c r="AL31" i="1"/>
  <c r="AX30" i="1"/>
  <c r="AL30" i="1"/>
  <c r="AX29" i="1"/>
  <c r="AL29" i="1"/>
  <c r="AT15" i="1"/>
  <c r="AI31" i="1"/>
  <c r="AI30" i="1"/>
  <c r="AI29" i="1"/>
  <c r="K15" i="1"/>
  <c r="AK13" i="1"/>
  <c r="AJ15" i="1"/>
  <c r="AV9" i="1"/>
  <c r="BC13" i="1"/>
  <c r="B3" i="1"/>
  <c r="B4" i="1" s="1"/>
  <c r="N3" i="1"/>
  <c r="N4" i="1" s="1"/>
  <c r="Z3" i="1"/>
  <c r="Z4" i="1" s="1"/>
  <c r="H15" i="1"/>
  <c r="T15" i="1"/>
  <c r="AF15" i="1"/>
  <c r="AR15" i="1"/>
  <c r="AW31" i="1"/>
  <c r="AK31" i="1"/>
  <c r="AW30" i="1"/>
  <c r="AK30" i="1"/>
  <c r="AW29" i="1"/>
  <c r="AK29" i="1"/>
  <c r="AI15" i="1"/>
  <c r="AH13" i="1"/>
  <c r="O3" i="1"/>
  <c r="O8" i="1" s="1"/>
  <c r="AI9" i="1"/>
  <c r="I15" i="1"/>
  <c r="AG15" i="1"/>
  <c r="AV31" i="1"/>
  <c r="AJ31" i="1"/>
  <c r="AV30" i="1"/>
  <c r="AJ30" i="1"/>
  <c r="AJ29" i="1"/>
  <c r="F4" i="1"/>
  <c r="F8" i="1"/>
  <c r="M9" i="1"/>
  <c r="AF9" i="1"/>
  <c r="AN9" i="1"/>
  <c r="AN13" i="1"/>
  <c r="AO9" i="1"/>
  <c r="AW9" i="1"/>
  <c r="AH9" i="1"/>
  <c r="AP9" i="1"/>
  <c r="AX9" i="1"/>
  <c r="AL13" i="1"/>
  <c r="AT13" i="1"/>
  <c r="E8" i="1"/>
  <c r="AM13" i="1"/>
  <c r="AU13" i="1"/>
  <c r="E15" i="1"/>
  <c r="M15" i="1"/>
  <c r="U15" i="1"/>
  <c r="AC15" i="1"/>
  <c r="AK15" i="1"/>
  <c r="AS15" i="1"/>
  <c r="AJ9" i="1"/>
  <c r="AR9" i="1"/>
  <c r="AV13" i="1"/>
  <c r="AG13" i="1"/>
  <c r="G15" i="1"/>
  <c r="O15" i="1"/>
  <c r="W15" i="1"/>
  <c r="AE15" i="1"/>
  <c r="AM15" i="1"/>
  <c r="AU15" i="1"/>
  <c r="AF8" i="1"/>
  <c r="BC12" i="1"/>
  <c r="J15" i="1"/>
  <c r="R15" i="1"/>
  <c r="Z15" i="1"/>
  <c r="AH15" i="1"/>
  <c r="AP15" i="1"/>
  <c r="AX15" i="1"/>
  <c r="E30" i="1" l="1"/>
  <c r="U30" i="1"/>
  <c r="U31" i="1"/>
  <c r="T4" i="1"/>
  <c r="T9" i="1" s="1"/>
  <c r="N8" i="1"/>
  <c r="U9" i="1"/>
  <c r="U29" i="1"/>
  <c r="U8" i="1"/>
  <c r="P29" i="1"/>
  <c r="M30" i="1"/>
  <c r="V4" i="1"/>
  <c r="W13" i="1" s="1"/>
  <c r="Z8" i="1"/>
  <c r="M8" i="1"/>
  <c r="C4" i="1"/>
  <c r="C29" i="1" s="1"/>
  <c r="G8" i="1"/>
  <c r="D13" i="1"/>
  <c r="D9" i="1"/>
  <c r="E13" i="1"/>
  <c r="X30" i="1"/>
  <c r="X29" i="1"/>
  <c r="Q4" i="1"/>
  <c r="Q9" i="1" s="1"/>
  <c r="AC30" i="1"/>
  <c r="BC14" i="1"/>
  <c r="AC8" i="1"/>
  <c r="O4" i="1"/>
  <c r="O31" i="1" s="1"/>
  <c r="P9" i="1"/>
  <c r="AC31" i="1"/>
  <c r="P31" i="1"/>
  <c r="P8" i="1"/>
  <c r="AD8" i="1"/>
  <c r="AC9" i="1"/>
  <c r="X9" i="1"/>
  <c r="AE4" i="1"/>
  <c r="AE29" i="1" s="1"/>
  <c r="L4" i="1"/>
  <c r="L31" i="1" s="1"/>
  <c r="X8" i="1"/>
  <c r="H8" i="1"/>
  <c r="AA4" i="1"/>
  <c r="AA29" i="1" s="1"/>
  <c r="R4" i="1"/>
  <c r="R9" i="1" s="1"/>
  <c r="H9" i="1"/>
  <c r="M31" i="1"/>
  <c r="I13" i="1"/>
  <c r="H31" i="1"/>
  <c r="S4" i="1"/>
  <c r="S9" i="1" s="1"/>
  <c r="K4" i="1"/>
  <c r="K30" i="1" s="1"/>
  <c r="B9" i="1"/>
  <c r="B30" i="1"/>
  <c r="B29" i="1"/>
  <c r="B31" i="1"/>
  <c r="W29" i="1"/>
  <c r="W30" i="1"/>
  <c r="W31" i="1"/>
  <c r="X13" i="1"/>
  <c r="N29" i="1"/>
  <c r="N30" i="1"/>
  <c r="N31" i="1"/>
  <c r="Z29" i="1"/>
  <c r="Z30" i="1"/>
  <c r="Z31" i="1"/>
  <c r="V31" i="1"/>
  <c r="B8" i="1"/>
  <c r="AB29" i="1"/>
  <c r="AB30" i="1"/>
  <c r="AB31" i="1"/>
  <c r="F29" i="1"/>
  <c r="F30" i="1"/>
  <c r="F31" i="1"/>
  <c r="T29" i="1"/>
  <c r="T30" i="1"/>
  <c r="T31" i="1"/>
  <c r="J4" i="1"/>
  <c r="J13" i="1" s="1"/>
  <c r="D29" i="1"/>
  <c r="D30" i="1"/>
  <c r="D31" i="1"/>
  <c r="W8" i="1"/>
  <c r="AC13" i="1"/>
  <c r="I9" i="1"/>
  <c r="I31" i="1"/>
  <c r="I30" i="1"/>
  <c r="I29" i="1"/>
  <c r="Y13" i="1"/>
  <c r="Y29" i="1"/>
  <c r="Y30" i="1"/>
  <c r="Y31" i="1"/>
  <c r="H13" i="1"/>
  <c r="G31" i="1"/>
  <c r="G30" i="1"/>
  <c r="G29" i="1"/>
  <c r="AD29" i="1"/>
  <c r="AD30" i="1"/>
  <c r="AD31" i="1"/>
  <c r="AA13" i="1"/>
  <c r="AA9" i="1"/>
  <c r="Z13" i="1"/>
  <c r="Z9" i="1"/>
  <c r="W9" i="1"/>
  <c r="F9" i="1"/>
  <c r="F13" i="1"/>
  <c r="O9" i="1"/>
  <c r="O13" i="1"/>
  <c r="N9" i="1"/>
  <c r="N13" i="1"/>
  <c r="G9" i="1"/>
  <c r="G13" i="1"/>
  <c r="AD9" i="1"/>
  <c r="AD13" i="1"/>
  <c r="V29" i="1" l="1"/>
  <c r="U13" i="1"/>
  <c r="V30" i="1"/>
  <c r="V9" i="1"/>
  <c r="C9" i="1"/>
  <c r="AA31" i="1"/>
  <c r="V13" i="1"/>
  <c r="C31" i="1"/>
  <c r="C13" i="1"/>
  <c r="O30" i="1"/>
  <c r="C30" i="1"/>
  <c r="O29" i="1"/>
  <c r="R13" i="1"/>
  <c r="L13" i="1"/>
  <c r="J9" i="1"/>
  <c r="R31" i="1"/>
  <c r="R30" i="1"/>
  <c r="R29" i="1"/>
  <c r="K9" i="1"/>
  <c r="AB13" i="1"/>
  <c r="P13" i="1"/>
  <c r="AF13" i="1"/>
  <c r="Q31" i="1"/>
  <c r="AE13" i="1"/>
  <c r="Q30" i="1"/>
  <c r="L30" i="1"/>
  <c r="K29" i="1"/>
  <c r="AE9" i="1"/>
  <c r="Q29" i="1"/>
  <c r="L29" i="1"/>
  <c r="K31" i="1"/>
  <c r="Q13" i="1"/>
  <c r="AE31" i="1"/>
  <c r="AE30" i="1"/>
  <c r="AA30" i="1"/>
  <c r="L9" i="1"/>
  <c r="BC9" i="1" s="1"/>
  <c r="M13" i="1"/>
  <c r="S30" i="1"/>
  <c r="T13" i="1"/>
  <c r="S29" i="1"/>
  <c r="S13" i="1"/>
  <c r="S31" i="1"/>
  <c r="J29" i="1"/>
  <c r="J31" i="1"/>
  <c r="J30" i="1"/>
  <c r="K13" i="1"/>
  <c r="BC8" i="1" l="1"/>
  <c r="BC10" i="1" s="1"/>
</calcChain>
</file>

<file path=xl/sharedStrings.xml><?xml version="1.0" encoding="utf-8"?>
<sst xmlns="http://schemas.openxmlformats.org/spreadsheetml/2006/main" count="209" uniqueCount="110">
  <si>
    <t>میلیارد ریال</t>
  </si>
  <si>
    <t>درآمدهای مالیاتی</t>
  </si>
  <si>
    <t>درآمدهای مالیاتی (اصلاح شده)</t>
  </si>
  <si>
    <t>مالياتهاي مستقيم</t>
  </si>
  <si>
    <t>مالیاتهای غیر مستقیم</t>
  </si>
  <si>
    <t>تولید ناخالص داخلی (قیمت جاری)</t>
  </si>
  <si>
    <t>نسبت مالیات به تولید (اصلاح نشده)</t>
  </si>
  <si>
    <t>انحراف معیار نسبت مالیات به تولید</t>
  </si>
  <si>
    <t>نسبت مالیات به تولید</t>
  </si>
  <si>
    <t>متوسط نسبت مالیات به تولید</t>
  </si>
  <si>
    <t>شاخص بهای کالاها و خدمات مصرفی(1395=100)</t>
  </si>
  <si>
    <t>cv</t>
  </si>
  <si>
    <t>درآمدنفت دولت</t>
  </si>
  <si>
    <t>نسبت درآمد نفت به تولید</t>
  </si>
  <si>
    <t>انحراف معیار نسبت درآمد نفت به تولید</t>
  </si>
  <si>
    <t>رشد مالیات (اسمی)</t>
  </si>
  <si>
    <t>متوسط نسبت درآمد نفت به تولید</t>
  </si>
  <si>
    <t>رشد تولید (اسمی)</t>
  </si>
  <si>
    <t>اختلاف رشد تولید اسمی از مقدار متوسط آن</t>
  </si>
  <si>
    <t>اجزاء درآمدهای مالیاتی</t>
  </si>
  <si>
    <t xml:space="preserve"> ماليات بر درآمد  اشخاص حقوقی</t>
  </si>
  <si>
    <t>ماليات اشخاص حقوقي بخش دولتي</t>
  </si>
  <si>
    <t>مالیات عملكرد نفت و تسعیر ارز</t>
  </si>
  <si>
    <t>ماليات اشخاص حقوقي بخش غير دولتي</t>
  </si>
  <si>
    <t>ماليات بردرآمد اشخاص حقیقی</t>
  </si>
  <si>
    <t>ماليات بر ثروت</t>
  </si>
  <si>
    <t xml:space="preserve"> مالیات بر کالا و خدمات</t>
  </si>
  <si>
    <t>مالیات بر واردات</t>
  </si>
  <si>
    <t>Country Name</t>
  </si>
  <si>
    <t>Country Code</t>
  </si>
  <si>
    <t>Series Name</t>
  </si>
  <si>
    <t>Series Code</t>
  </si>
  <si>
    <t>1960 [YR1960]</t>
  </si>
  <si>
    <t>1961 [YR1961]</t>
  </si>
  <si>
    <t>1962 [YR1962]</t>
  </si>
  <si>
    <t>1963 [YR1963]</t>
  </si>
  <si>
    <t>1964 [YR1964]</t>
  </si>
  <si>
    <t>1965 [YR1965]</t>
  </si>
  <si>
    <t>1966 [YR1966]</t>
  </si>
  <si>
    <t>1967 [YR1967]</t>
  </si>
  <si>
    <t>1968 [YR1968]</t>
  </si>
  <si>
    <t>1969 [YR1969]</t>
  </si>
  <si>
    <t>1970 [YR1970]</t>
  </si>
  <si>
    <t>1971 [YR1971]</t>
  </si>
  <si>
    <t>1972 [YR1972]</t>
  </si>
  <si>
    <t>1973 [YR1973]</t>
  </si>
  <si>
    <t>1974 [YR1974]</t>
  </si>
  <si>
    <t>1975 [YR1975]</t>
  </si>
  <si>
    <t>1976 [YR1976]</t>
  </si>
  <si>
    <t>1977 [YR1977]</t>
  </si>
  <si>
    <t>1978 [YR1978]</t>
  </si>
  <si>
    <t>1979 [YR1979]</t>
  </si>
  <si>
    <t>1980 [YR1980]</t>
  </si>
  <si>
    <t>1981 [YR1981]</t>
  </si>
  <si>
    <t>1982 [YR1982]</t>
  </si>
  <si>
    <t>1983 [YR1983]</t>
  </si>
  <si>
    <t>1984 [YR1984]</t>
  </si>
  <si>
    <t>1985 [YR1985]</t>
  </si>
  <si>
    <t>1986 [YR1986]</t>
  </si>
  <si>
    <t>1987 [YR1987]</t>
  </si>
  <si>
    <t>1988 [YR1988]</t>
  </si>
  <si>
    <t>1989 [YR1989]</t>
  </si>
  <si>
    <t>1990 [YR1990]</t>
  </si>
  <si>
    <t>1991 [YR1991]</t>
  </si>
  <si>
    <t>1992 [YR1992]</t>
  </si>
  <si>
    <t>1993 [YR1993]</t>
  </si>
  <si>
    <t>1994 [YR1994]</t>
  </si>
  <si>
    <t>1995 [YR1995]</t>
  </si>
  <si>
    <t>1996 [YR1996]</t>
  </si>
  <si>
    <t>1997 [YR1997]</t>
  </si>
  <si>
    <t>1998 [YR1998]</t>
  </si>
  <si>
    <t>1999 [YR1999]</t>
  </si>
  <si>
    <t>2000 [YR2000]</t>
  </si>
  <si>
    <t>2001 [YR2001]</t>
  </si>
  <si>
    <t>2002 [YR2002]</t>
  </si>
  <si>
    <t>2003 [YR2003]</t>
  </si>
  <si>
    <t>2004 [YR2004]</t>
  </si>
  <si>
    <t>2005 [YR2005]</t>
  </si>
  <si>
    <t>2006 [YR2006]</t>
  </si>
  <si>
    <t>2007 [YR2007]</t>
  </si>
  <si>
    <t>2008 [YR2008]</t>
  </si>
  <si>
    <t>2009 [YR2009]</t>
  </si>
  <si>
    <t>2010 [YR2010]</t>
  </si>
  <si>
    <t>2011 [YR2011]</t>
  </si>
  <si>
    <t>2012 [YR2012]</t>
  </si>
  <si>
    <t>2013 [YR2013]</t>
  </si>
  <si>
    <t>2014 [YR2014]</t>
  </si>
  <si>
    <t>2015 [YR2015]</t>
  </si>
  <si>
    <t>2016 [YR2016]</t>
  </si>
  <si>
    <t>2017 [YR2017]</t>
  </si>
  <si>
    <t>2018 [YR2018]</t>
  </si>
  <si>
    <t>2019 [YR2019]</t>
  </si>
  <si>
    <t>2020 [YR2020]</t>
  </si>
  <si>
    <t>Iran, Islamic Rep.</t>
  </si>
  <si>
    <t>IRN</t>
  </si>
  <si>
    <t>Customs and other import duties (% of tax revenue)</t>
  </si>
  <si>
    <t>GC.TAX.IMPT.ZS</t>
  </si>
  <si>
    <t>..</t>
  </si>
  <si>
    <t>Tax revenue (% of GDP)</t>
  </si>
  <si>
    <t>GC.TAX.TOTL.GD.ZS</t>
  </si>
  <si>
    <t>Taxes on goods and services (% of revenue)</t>
  </si>
  <si>
    <t>GC.TAX.GSRV.RV.ZS</t>
  </si>
  <si>
    <t>Taxes on international trade (% of revenue)</t>
  </si>
  <si>
    <t>GC.TAX.INTT.RV.ZS</t>
  </si>
  <si>
    <t>Data from database: World Development Indicators</t>
  </si>
  <si>
    <t>Last Updated: 02/17/2021</t>
  </si>
  <si>
    <t>نسبت مالیات به تولید (چپ)</t>
  </si>
  <si>
    <t>سهم مالیات بر مصرف (راست)</t>
  </si>
  <si>
    <t>سهم مالیات و عوارض گمرکی (راست)</t>
  </si>
  <si>
    <t>Cite:  Yousefi, K., &amp; Vesal, M. (2023). The double dividend of a joint tariff and VAT reform: evidence from Iran. The World Bank Economic Review, 37(2), 331-349.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</si>
</sst>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3000401]0"/>
    <numFmt numFmtId="165" formatCode="0.0%"/>
    <numFmt numFmtId="166" formatCode="0.000"/>
    <numFmt numFmtId="167" formatCode="_-* #,##0.00_-;_-* #,##0.00\-;_-* &quot;-&quot;??_-;_-@_-"/>
    <numFmt numFmtId="168" formatCode="[$-3000401]0.0"/>
    <numFmt numFmtId="169" formatCode="[$-3000401]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0"/>
      <color indexed="8"/>
      <name val="B Nazanin"/>
      <charset val="178"/>
    </font>
    <font>
      <b/>
      <sz val="10"/>
      <name val="B Nazanin"/>
      <charset val="178"/>
    </font>
    <font>
      <b/>
      <sz val="11"/>
      <color indexed="8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b/>
      <sz val="10"/>
      <name val="B Zar"/>
      <charset val="178"/>
    </font>
    <font>
      <b/>
      <sz val="12"/>
      <color indexed="8"/>
      <name val="B Nazanin"/>
      <charset val="178"/>
    </font>
    <font>
      <b/>
      <sz val="11"/>
      <name val="B Nazanin"/>
      <charset val="178"/>
    </font>
    <font>
      <b/>
      <sz val="9"/>
      <name val="B Nazanin"/>
      <charset val="178"/>
    </font>
    <font>
      <sz val="11"/>
      <color theme="1"/>
      <name val="B Mitra"/>
      <charset val="178"/>
    </font>
    <font>
      <sz val="11"/>
      <color theme="1"/>
      <name val="B Badr"/>
      <family val="2"/>
      <charset val="178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7" fontId="14" fillId="0" borderId="0" applyFont="0" applyFill="0" applyBorder="0" applyAlignment="0" applyProtection="0"/>
  </cellStyleXfs>
  <cellXfs count="52">
    <xf numFmtId="0" fontId="0" fillId="0" borderId="0" xfId="0"/>
    <xf numFmtId="0" fontId="4" fillId="2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2" applyFont="1" applyFill="1" applyAlignment="1">
      <alignment horizontal="right" vertical="center" wrapText="1"/>
    </xf>
    <xf numFmtId="0" fontId="4" fillId="2" borderId="0" xfId="2" applyFont="1" applyFill="1" applyAlignment="1">
      <alignment horizontal="right" vertical="center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right"/>
    </xf>
    <xf numFmtId="166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166" fontId="9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10" fillId="3" borderId="0" xfId="2" applyFont="1" applyFill="1" applyAlignment="1">
      <alignment horizontal="right" vertical="center"/>
    </xf>
    <xf numFmtId="0" fontId="11" fillId="2" borderId="0" xfId="0" applyFont="1" applyFill="1"/>
    <xf numFmtId="0" fontId="12" fillId="2" borderId="0" xfId="0" applyFont="1" applyFill="1"/>
    <xf numFmtId="0" fontId="4" fillId="2" borderId="0" xfId="2" applyFont="1" applyFill="1" applyAlignment="1">
      <alignment horizontal="right" vertical="center" readingOrder="2"/>
    </xf>
    <xf numFmtId="0" fontId="12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/>
    </xf>
    <xf numFmtId="49" fontId="0" fillId="0" borderId="0" xfId="0" applyNumberFormat="1"/>
    <xf numFmtId="168" fontId="0" fillId="0" borderId="0" xfId="0" applyNumberFormat="1"/>
    <xf numFmtId="168" fontId="4" fillId="2" borderId="0" xfId="2" applyNumberFormat="1" applyFont="1" applyFill="1" applyAlignment="1">
      <alignment horizontal="center" vertical="center" wrapText="1" readingOrder="2"/>
    </xf>
    <xf numFmtId="168" fontId="4" fillId="2" borderId="0" xfId="2" applyNumberFormat="1" applyFont="1" applyFill="1" applyAlignment="1">
      <alignment horizontal="center" vertical="center"/>
    </xf>
    <xf numFmtId="168" fontId="5" fillId="2" borderId="0" xfId="2" applyNumberFormat="1" applyFont="1" applyFill="1" applyAlignment="1">
      <alignment horizontal="center" vertical="center" wrapText="1" readingOrder="2"/>
    </xf>
    <xf numFmtId="168" fontId="5" fillId="2" borderId="0" xfId="0" applyNumberFormat="1" applyFont="1" applyFill="1" applyAlignment="1">
      <alignment horizontal="center"/>
    </xf>
    <xf numFmtId="168" fontId="5" fillId="2" borderId="0" xfId="0" applyNumberFormat="1" applyFont="1" applyFill="1"/>
    <xf numFmtId="168" fontId="5" fillId="2" borderId="0" xfId="2" applyNumberFormat="1" applyFont="1" applyFill="1" applyAlignment="1">
      <alignment horizontal="center" vertical="center"/>
    </xf>
    <xf numFmtId="168" fontId="7" fillId="2" borderId="0" xfId="0" applyNumberFormat="1" applyFont="1" applyFill="1" applyAlignment="1">
      <alignment horizontal="center" vertical="center"/>
    </xf>
    <xf numFmtId="168" fontId="5" fillId="2" borderId="0" xfId="2" applyNumberFormat="1" applyFont="1" applyFill="1" applyAlignment="1">
      <alignment horizontal="center" vertical="center" readingOrder="2"/>
    </xf>
    <xf numFmtId="168" fontId="8" fillId="2" borderId="0" xfId="0" applyNumberFormat="1" applyFont="1" applyFill="1"/>
    <xf numFmtId="168" fontId="9" fillId="2" borderId="0" xfId="0" applyNumberFormat="1" applyFont="1" applyFill="1" applyAlignment="1">
      <alignment horizontal="center" vertical="center"/>
    </xf>
    <xf numFmtId="168" fontId="0" fillId="2" borderId="0" xfId="0" applyNumberFormat="1" applyFill="1"/>
    <xf numFmtId="168" fontId="4" fillId="2" borderId="0" xfId="1" applyNumberFormat="1" applyFont="1" applyFill="1" applyBorder="1" applyAlignment="1">
      <alignment horizontal="center" vertical="center" wrapText="1" readingOrder="2"/>
    </xf>
    <xf numFmtId="168" fontId="9" fillId="2" borderId="0" xfId="0" applyNumberFormat="1" applyFont="1" applyFill="1"/>
    <xf numFmtId="168" fontId="9" fillId="2" borderId="0" xfId="1" applyNumberFormat="1" applyFont="1" applyFill="1" applyBorder="1" applyAlignment="1">
      <alignment horizontal="center" vertical="center"/>
    </xf>
    <xf numFmtId="168" fontId="4" fillId="3" borderId="0" xfId="2" applyNumberFormat="1" applyFont="1" applyFill="1" applyAlignment="1">
      <alignment horizontal="center" vertical="center" wrapText="1" readingOrder="2"/>
    </xf>
    <xf numFmtId="168" fontId="5" fillId="3" borderId="0" xfId="2" applyNumberFormat="1" applyFont="1" applyFill="1" applyAlignment="1">
      <alignment horizontal="center" vertical="center"/>
    </xf>
    <xf numFmtId="168" fontId="5" fillId="3" borderId="0" xfId="0" applyNumberFormat="1" applyFont="1" applyFill="1"/>
    <xf numFmtId="168" fontId="13" fillId="2" borderId="0" xfId="0" applyNumberFormat="1" applyFont="1" applyFill="1" applyAlignment="1">
      <alignment horizontal="center"/>
    </xf>
    <xf numFmtId="168" fontId="12" fillId="2" borderId="0" xfId="2" applyNumberFormat="1" applyFont="1" applyFill="1" applyAlignment="1">
      <alignment horizontal="center" vertical="center"/>
    </xf>
    <xf numFmtId="168" fontId="15" fillId="2" borderId="0" xfId="1" applyNumberFormat="1" applyFont="1" applyFill="1"/>
    <xf numFmtId="164" fontId="0" fillId="0" borderId="0" xfId="0" applyNumberFormat="1"/>
    <xf numFmtId="164" fontId="8" fillId="2" borderId="0" xfId="0" applyNumberFormat="1" applyFont="1" applyFill="1"/>
    <xf numFmtId="164" fontId="15" fillId="2" borderId="0" xfId="0" applyNumberFormat="1" applyFont="1" applyFill="1"/>
    <xf numFmtId="169" fontId="8" fillId="2" borderId="0" xfId="0" applyNumberFormat="1" applyFont="1" applyFill="1"/>
    <xf numFmtId="169" fontId="15" fillId="2" borderId="0" xfId="1" applyNumberFormat="1" applyFont="1" applyFill="1"/>
    <xf numFmtId="0" fontId="8" fillId="4" borderId="0" xfId="0" applyFont="1" applyFill="1"/>
    <xf numFmtId="168" fontId="8" fillId="4" borderId="0" xfId="0" applyNumberFormat="1" applyFont="1" applyFill="1"/>
  </cellXfs>
  <cellStyles count="4">
    <cellStyle name="Comma 3 2" xfId="3" xr:uid="{C1911AAB-76FB-4731-A3D2-911404E5D7DC}"/>
    <cellStyle name="Normal" xfId="0" builtinId="0"/>
    <cellStyle name="Normal_روند درآمدهای مالیاتی از سال 1380 تا 1389" xfId="2" xr:uid="{691E82B1-7F99-4F30-99B9-46CB9682F05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873562228748"/>
          <c:y val="3.2182021203393529E-2"/>
          <c:w val="0.84966106083771242"/>
          <c:h val="0.87663860698731344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Data!$A$29</c:f>
              <c:strCache>
                <c:ptCount val="1"/>
                <c:pt idx="0">
                  <c:v>نسبت مالیات به تولید (چپ)</c:v>
                </c:pt>
              </c:strCache>
            </c:strRef>
          </c:tx>
          <c:spPr>
            <a:ln w="41275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Data!$B$28:$AU$28</c:f>
              <c:numCache>
                <c:formatCode>[$-3000401]0</c:formatCode>
                <c:ptCount val="46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</c:numCache>
            </c:numRef>
          </c:xVal>
          <c:yVal>
            <c:numRef>
              <c:f>Data!$B$29:$AU$29</c:f>
              <c:numCache>
                <c:formatCode>[$-3000401]0.00</c:formatCode>
                <c:ptCount val="46"/>
                <c:pt idx="0">
                  <c:v>8.2161060142711517E-2</c:v>
                </c:pt>
                <c:pt idx="1">
                  <c:v>8.0813008130081299E-2</c:v>
                </c:pt>
                <c:pt idx="2">
                  <c:v>7.3051224944320717E-2</c:v>
                </c:pt>
                <c:pt idx="3">
                  <c:v>5.1084493363548075E-2</c:v>
                </c:pt>
                <c:pt idx="4">
                  <c:v>7.8243282288355975E-2</c:v>
                </c:pt>
                <c:pt idx="5">
                  <c:v>7.2895173293642354E-2</c:v>
                </c:pt>
                <c:pt idx="6">
                  <c:v>8.0362928066678746E-2</c:v>
                </c:pt>
                <c:pt idx="7">
                  <c:v>8.7296046468053209E-2</c:v>
                </c:pt>
                <c:pt idx="8">
                  <c:v>5.7854382657869942E-2</c:v>
                </c:pt>
                <c:pt idx="9">
                  <c:v>5.1518159806295399E-2</c:v>
                </c:pt>
                <c:pt idx="10">
                  <c:v>6.9890276201286419E-2</c:v>
                </c:pt>
                <c:pt idx="11">
                  <c:v>5.8737824131662043E-2</c:v>
                </c:pt>
                <c:pt idx="12">
                  <c:v>6.0181715149225538E-2</c:v>
                </c:pt>
                <c:pt idx="13">
                  <c:v>6.2388615064213809E-2</c:v>
                </c:pt>
                <c:pt idx="14">
                  <c:v>6.7752900308055322E-2</c:v>
                </c:pt>
                <c:pt idx="15">
                  <c:v>6.6313830820011646E-2</c:v>
                </c:pt>
                <c:pt idx="16">
                  <c:v>5.475027900302918E-2</c:v>
                </c:pt>
                <c:pt idx="17">
                  <c:v>4.6097327352583872E-2</c:v>
                </c:pt>
                <c:pt idx="18">
                  <c:v>4.4745281952763026E-2</c:v>
                </c:pt>
                <c:pt idx="19">
                  <c:v>4.5592839658928908E-2</c:v>
                </c:pt>
                <c:pt idx="20">
                  <c:v>5.272974009381793E-2</c:v>
                </c:pt>
                <c:pt idx="21">
                  <c:v>5.4006823253418781E-2</c:v>
                </c:pt>
                <c:pt idx="22">
                  <c:v>3.8238791074286793E-2</c:v>
                </c:pt>
                <c:pt idx="23">
                  <c:v>3.8958968064197991E-2</c:v>
                </c:pt>
                <c:pt idx="24">
                  <c:v>3.6633459569394768E-2</c:v>
                </c:pt>
                <c:pt idx="25">
                  <c:v>4.6338779196534965E-2</c:v>
                </c:pt>
                <c:pt idx="26">
                  <c:v>5.4934991717580581E-2</c:v>
                </c:pt>
                <c:pt idx="27">
                  <c:v>5.2946417895646511E-2</c:v>
                </c:pt>
                <c:pt idx="28">
                  <c:v>5.4642347192401658E-2</c:v>
                </c:pt>
                <c:pt idx="29">
                  <c:v>5.2624006152958709E-2</c:v>
                </c:pt>
                <c:pt idx="30">
                  <c:v>5.305897774999966E-2</c:v>
                </c:pt>
                <c:pt idx="31">
                  <c:v>4.9879538184844384E-2</c:v>
                </c:pt>
                <c:pt idx="32">
                  <c:v>5.2331637418908818E-2</c:v>
                </c:pt>
                <c:pt idx="33">
                  <c:v>5.3803324398081408E-2</c:v>
                </c:pt>
                <c:pt idx="34">
                  <c:v>5.1515937033741785E-2</c:v>
                </c:pt>
                <c:pt idx="35">
                  <c:v>5.2113292615806842E-2</c:v>
                </c:pt>
                <c:pt idx="36">
                  <c:v>5.1783197955412238E-2</c:v>
                </c:pt>
                <c:pt idx="37">
                  <c:v>5.4240581761015531E-2</c:v>
                </c:pt>
                <c:pt idx="38">
                  <c:v>6.2343729823169686E-2</c:v>
                </c:pt>
                <c:pt idx="39">
                  <c:v>6.000943352811041E-2</c:v>
                </c:pt>
                <c:pt idx="40">
                  <c:v>5.755126212947758E-2</c:v>
                </c:pt>
                <c:pt idx="41">
                  <c:v>5.5724870564141119E-2</c:v>
                </c:pt>
                <c:pt idx="42">
                  <c:v>5.0213298283043786E-2</c:v>
                </c:pt>
                <c:pt idx="43">
                  <c:v>5.6541572242568103E-2</c:v>
                </c:pt>
                <c:pt idx="44">
                  <c:v>6.50155543018614E-2</c:v>
                </c:pt>
                <c:pt idx="45">
                  <c:v>6.8780607313219846E-2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8C-4855-A9E8-E9842797B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00145664"/>
        <c:axId val="-1500144032"/>
      </c:scatterChart>
      <c:scatterChart>
        <c:scatterStyle val="lineMarker"/>
        <c:varyColors val="0"/>
        <c:ser>
          <c:idx val="2"/>
          <c:order val="1"/>
          <c:tx>
            <c:strRef>
              <c:f>Data!$A$31</c:f>
              <c:strCache>
                <c:ptCount val="1"/>
                <c:pt idx="0">
                  <c:v>سهم مالیات و عوارض گمرکی (راست)</c:v>
                </c:pt>
              </c:strCache>
            </c:strRef>
          </c:tx>
          <c:spPr>
            <a:ln w="57150" cmpd="dbl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Data!$B$28:$AU$28</c:f>
              <c:numCache>
                <c:formatCode>[$-3000401]0</c:formatCode>
                <c:ptCount val="46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</c:numCache>
            </c:numRef>
          </c:xVal>
          <c:yVal>
            <c:numRef>
              <c:f>Data!$B$31:$AU$31</c:f>
              <c:numCache>
                <c:formatCode>[$-3000401]0.0</c:formatCode>
                <c:ptCount val="46"/>
                <c:pt idx="0">
                  <c:v>0.46277915632754341</c:v>
                </c:pt>
                <c:pt idx="1">
                  <c:v>0.4597585513078471</c:v>
                </c:pt>
                <c:pt idx="2">
                  <c:v>0.46265243902439018</c:v>
                </c:pt>
                <c:pt idx="3">
                  <c:v>0.40304182509505704</c:v>
                </c:pt>
                <c:pt idx="4">
                  <c:v>0.34194977843426883</c:v>
                </c:pt>
                <c:pt idx="5">
                  <c:v>0.3576158167700233</c:v>
                </c:pt>
                <c:pt idx="6">
                  <c:v>0.38149092606245899</c:v>
                </c:pt>
                <c:pt idx="7">
                  <c:v>0.30843594856395912</c:v>
                </c:pt>
                <c:pt idx="8">
                  <c:v>0.27396070062258859</c:v>
                </c:pt>
                <c:pt idx="9">
                  <c:v>0.47380974761479533</c:v>
                </c:pt>
                <c:pt idx="10">
                  <c:v>0.30640970116933741</c:v>
                </c:pt>
                <c:pt idx="11">
                  <c:v>0.35431012154058927</c:v>
                </c:pt>
                <c:pt idx="12">
                  <c:v>0.43477442075065442</c:v>
                </c:pt>
                <c:pt idx="13">
                  <c:v>0.38466331667237857</c:v>
                </c:pt>
                <c:pt idx="14">
                  <c:v>0.26487221705204378</c:v>
                </c:pt>
                <c:pt idx="15">
                  <c:v>0.21939948175656224</c:v>
                </c:pt>
                <c:pt idx="16">
                  <c:v>0.19529505860793059</c:v>
                </c:pt>
                <c:pt idx="17">
                  <c:v>0.14778400020272153</c:v>
                </c:pt>
                <c:pt idx="18">
                  <c:v>0.29439669723442208</c:v>
                </c:pt>
                <c:pt idx="19">
                  <c:v>0.29640030560381825</c:v>
                </c:pt>
                <c:pt idx="20">
                  <c:v>0.34424843573898917</c:v>
                </c:pt>
                <c:pt idx="21">
                  <c:v>0.32985062411452337</c:v>
                </c:pt>
                <c:pt idx="22">
                  <c:v>0.2766149711105344</c:v>
                </c:pt>
                <c:pt idx="23">
                  <c:v>0.23388888909124617</c:v>
                </c:pt>
                <c:pt idx="24">
                  <c:v>0.17091269495614039</c:v>
                </c:pt>
                <c:pt idx="25">
                  <c:v>0.23362517147097389</c:v>
                </c:pt>
                <c:pt idx="26">
                  <c:v>0.24729272619615245</c:v>
                </c:pt>
                <c:pt idx="27">
                  <c:v>0.23716671650618487</c:v>
                </c:pt>
                <c:pt idx="28">
                  <c:v>0.22473200200531526</c:v>
                </c:pt>
                <c:pt idx="29">
                  <c:v>0.24199807953908939</c:v>
                </c:pt>
                <c:pt idx="30">
                  <c:v>0.29990937009963875</c:v>
                </c:pt>
                <c:pt idx="31">
                  <c:v>0.32438113691001447</c:v>
                </c:pt>
                <c:pt idx="32">
                  <c:v>0.34410520089966995</c:v>
                </c:pt>
                <c:pt idx="33">
                  <c:v>0.39193225540759324</c:v>
                </c:pt>
                <c:pt idx="34">
                  <c:v>0.35006985993934109</c:v>
                </c:pt>
                <c:pt idx="35">
                  <c:v>0.31721579612149514</c:v>
                </c:pt>
                <c:pt idx="36">
                  <c:v>0.30027831604825272</c:v>
                </c:pt>
                <c:pt idx="37">
                  <c:v>0.27920050756296194</c:v>
                </c:pt>
                <c:pt idx="38">
                  <c:v>0.25769141562969083</c:v>
                </c:pt>
                <c:pt idx="39">
                  <c:v>0.27373765454987015</c:v>
                </c:pt>
                <c:pt idx="40">
                  <c:v>0.21958443991107687</c:v>
                </c:pt>
                <c:pt idx="41">
                  <c:v>0.1933437092576239</c:v>
                </c:pt>
                <c:pt idx="42">
                  <c:v>0.1626662258906304</c:v>
                </c:pt>
                <c:pt idx="43">
                  <c:v>0.18801613124731772</c:v>
                </c:pt>
                <c:pt idx="44">
                  <c:v>0.17338255731063829</c:v>
                </c:pt>
                <c:pt idx="45">
                  <c:v>0.16684668632428767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8C-4855-A9E8-E9842797BFD9}"/>
            </c:ext>
          </c:extLst>
        </c:ser>
        <c:ser>
          <c:idx val="1"/>
          <c:order val="2"/>
          <c:tx>
            <c:strRef>
              <c:f>Data!$A$30</c:f>
              <c:strCache>
                <c:ptCount val="1"/>
                <c:pt idx="0">
                  <c:v>سهم مالیات بر مصرف (راست)</c:v>
                </c:pt>
              </c:strCache>
            </c:strRef>
          </c:tx>
          <c:spPr>
            <a:ln w="44450">
              <a:solidFill>
                <a:schemeClr val="tx1">
                  <a:alpha val="61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Data!$B$28:$AX$28</c:f>
              <c:numCache>
                <c:formatCode>[$-3000401]0</c:formatCode>
                <c:ptCount val="49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</c:numCache>
            </c:numRef>
          </c:xVal>
          <c:yVal>
            <c:numRef>
              <c:f>Data!$B$30:$AX$30</c:f>
              <c:numCache>
                <c:formatCode>[$-3000401]0.0</c:formatCode>
                <c:ptCount val="49"/>
                <c:pt idx="0">
                  <c:v>0.16253101736972705</c:v>
                </c:pt>
                <c:pt idx="1">
                  <c:v>0.14587525150905431</c:v>
                </c:pt>
                <c:pt idx="2">
                  <c:v>0.13414634146341461</c:v>
                </c:pt>
                <c:pt idx="3">
                  <c:v>0.13941698352344739</c:v>
                </c:pt>
                <c:pt idx="4">
                  <c:v>9.7119645494830126E-2</c:v>
                </c:pt>
                <c:pt idx="5">
                  <c:v>9.4473581350305993E-2</c:v>
                </c:pt>
                <c:pt idx="6">
                  <c:v>9.9320666571970348E-2</c:v>
                </c:pt>
                <c:pt idx="7">
                  <c:v>0.11304166782929347</c:v>
                </c:pt>
                <c:pt idx="8">
                  <c:v>0.10669805403732271</c:v>
                </c:pt>
                <c:pt idx="9">
                  <c:v>0.14676646143723268</c:v>
                </c:pt>
                <c:pt idx="10">
                  <c:v>0.11275443915114769</c:v>
                </c:pt>
                <c:pt idx="11">
                  <c:v>0.16440804145509871</c:v>
                </c:pt>
                <c:pt idx="12">
                  <c:v>0.14846611132384607</c:v>
                </c:pt>
                <c:pt idx="13">
                  <c:v>0.1650191163314447</c:v>
                </c:pt>
                <c:pt idx="14">
                  <c:v>0.22277223891512671</c:v>
                </c:pt>
                <c:pt idx="15">
                  <c:v>0.2147235791004426</c:v>
                </c:pt>
                <c:pt idx="16">
                  <c:v>0.21030424097003017</c:v>
                </c:pt>
                <c:pt idx="17">
                  <c:v>0.19739300103894786</c:v>
                </c:pt>
                <c:pt idx="18">
                  <c:v>0.15020377100533483</c:v>
                </c:pt>
                <c:pt idx="19">
                  <c:v>0.15872991525098745</c:v>
                </c:pt>
                <c:pt idx="20">
                  <c:v>0.15090481611369938</c:v>
                </c:pt>
                <c:pt idx="21">
                  <c:v>0.14272856984316554</c:v>
                </c:pt>
                <c:pt idx="22">
                  <c:v>7.9340030955285204E-2</c:v>
                </c:pt>
                <c:pt idx="23">
                  <c:v>6.4182370705528E-2</c:v>
                </c:pt>
                <c:pt idx="24">
                  <c:v>5.6659306705013034E-2</c:v>
                </c:pt>
                <c:pt idx="25">
                  <c:v>5.217133786421168E-2</c:v>
                </c:pt>
                <c:pt idx="26">
                  <c:v>0.11544760118008114</c:v>
                </c:pt>
                <c:pt idx="27">
                  <c:v>8.4472257297779088E-2</c:v>
                </c:pt>
                <c:pt idx="28">
                  <c:v>0.13325548219508465</c:v>
                </c:pt>
                <c:pt idx="29">
                  <c:v>0.16167636701605947</c:v>
                </c:pt>
                <c:pt idx="30">
                  <c:v>0.10760228946887566</c:v>
                </c:pt>
                <c:pt idx="31">
                  <c:v>0.1211917480401019</c:v>
                </c:pt>
                <c:pt idx="32">
                  <c:v>0.16381718812306559</c:v>
                </c:pt>
                <c:pt idx="33">
                  <c:v>0.11178384156627821</c:v>
                </c:pt>
                <c:pt idx="34">
                  <c:v>0.14206347274488706</c:v>
                </c:pt>
                <c:pt idx="35">
                  <c:v>0.11254597108055446</c:v>
                </c:pt>
                <c:pt idx="36">
                  <c:v>0.10249020784310067</c:v>
                </c:pt>
                <c:pt idx="37">
                  <c:v>7.8307504865277835E-2</c:v>
                </c:pt>
                <c:pt idx="38">
                  <c:v>0.11720423425958142</c:v>
                </c:pt>
                <c:pt idx="39">
                  <c:v>0.13317955813823529</c:v>
                </c:pt>
                <c:pt idx="40">
                  <c:v>0.16721044069957225</c:v>
                </c:pt>
                <c:pt idx="41">
                  <c:v>0.17836993577012303</c:v>
                </c:pt>
                <c:pt idx="42">
                  <c:v>0.27510207167738232</c:v>
                </c:pt>
                <c:pt idx="43">
                  <c:v>0.30582123328836847</c:v>
                </c:pt>
                <c:pt idx="44">
                  <c:v>0.38927099138075277</c:v>
                </c:pt>
                <c:pt idx="45">
                  <c:v>0.36216670083098124</c:v>
                </c:pt>
                <c:pt idx="46">
                  <c:v>0.36431725477500809</c:v>
                </c:pt>
                <c:pt idx="47">
                  <c:v>0.3903114208745474</c:v>
                </c:pt>
                <c:pt idx="48">
                  <c:v>0.43672175952291542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8C-4855-A9E8-E9842797B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647552"/>
        <c:axId val="1931418080"/>
      </c:scatterChart>
      <c:valAx>
        <c:axId val="-1500145664"/>
        <c:scaling>
          <c:orientation val="minMax"/>
          <c:max val="2016"/>
          <c:min val="1971"/>
        </c:scaling>
        <c:delete val="0"/>
        <c:axPos val="b"/>
        <c:numFmt formatCode="[$-3000401]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2700000" vert="horz"/>
          <a:lstStyle/>
          <a:p>
            <a:pPr>
              <a:defRPr sz="2400">
                <a:cs typeface="B Nazanin" panose="00000400000000000000" pitchFamily="2" charset="-78"/>
              </a:defRPr>
            </a:pPr>
            <a:endParaRPr lang="en-US"/>
          </a:p>
        </c:txPr>
        <c:crossAx val="-1500144032"/>
        <c:crosses val="autoZero"/>
        <c:crossBetween val="midCat"/>
        <c:majorUnit val="5"/>
      </c:valAx>
      <c:valAx>
        <c:axId val="-1500144032"/>
        <c:scaling>
          <c:orientation val="minMax"/>
          <c:max val="0.1"/>
        </c:scaling>
        <c:delete val="0"/>
        <c:axPos val="l"/>
        <c:title>
          <c:tx>
            <c:rich>
              <a:bodyPr/>
              <a:lstStyle/>
              <a:p>
                <a:pPr>
                  <a:defRPr sz="2000"/>
                </a:pPr>
                <a:r>
                  <a:rPr lang="fa-IR" sz="2000" b="1">
                    <a:solidFill>
                      <a:sysClr val="windowText" lastClr="000000"/>
                    </a:solidFill>
                    <a:cs typeface="B Nazanin" panose="00000400000000000000" pitchFamily="2" charset="-78"/>
                  </a:rPr>
                  <a:t>نسبت</a:t>
                </a:r>
                <a:r>
                  <a:rPr lang="fa-IR" sz="2000" b="1" baseline="0">
                    <a:solidFill>
                      <a:sysClr val="windowText" lastClr="000000"/>
                    </a:solidFill>
                    <a:cs typeface="B Nazanin" panose="00000400000000000000" pitchFamily="2" charset="-78"/>
                  </a:rPr>
                  <a:t> مالیات به تولید ناخالص داخلی</a:t>
                </a:r>
                <a:endParaRPr lang="en-US" sz="2000" b="1">
                  <a:solidFill>
                    <a:sysClr val="windowText" lastClr="000000"/>
                  </a:solidFill>
                  <a:cs typeface="B Nazanin" panose="00000400000000000000" pitchFamily="2" charset="-78"/>
                </a:endParaRPr>
              </a:p>
            </c:rich>
          </c:tx>
          <c:overlay val="0"/>
        </c:title>
        <c:numFmt formatCode="[$-3000401]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2000">
                <a:cs typeface="B Nazanin" panose="00000400000000000000" pitchFamily="2" charset="-78"/>
              </a:defRPr>
            </a:pPr>
            <a:endParaRPr lang="en-US"/>
          </a:p>
        </c:txPr>
        <c:crossAx val="-1500145664"/>
        <c:crosses val="autoZero"/>
        <c:crossBetween val="midCat"/>
      </c:valAx>
      <c:valAx>
        <c:axId val="1931418080"/>
        <c:scaling>
          <c:orientation val="minMax"/>
          <c:max val="1"/>
        </c:scaling>
        <c:delete val="0"/>
        <c:axPos val="r"/>
        <c:numFmt formatCode="[$-3000401]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2000">
                <a:cs typeface="B Nazanin" panose="00000400000000000000" pitchFamily="2" charset="-78"/>
              </a:defRPr>
            </a:pPr>
            <a:endParaRPr lang="en-US"/>
          </a:p>
        </c:txPr>
        <c:crossAx val="1924647552"/>
        <c:crosses val="max"/>
        <c:crossBetween val="midCat"/>
      </c:valAx>
      <c:valAx>
        <c:axId val="1924647552"/>
        <c:scaling>
          <c:orientation val="minMax"/>
        </c:scaling>
        <c:delete val="1"/>
        <c:axPos val="b"/>
        <c:numFmt formatCode="[$-3000401]0" sourceLinked="1"/>
        <c:majorTickMark val="out"/>
        <c:minorTickMark val="none"/>
        <c:tickLblPos val="nextTo"/>
        <c:crossAx val="193141808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6533805987706364"/>
          <c:y val="5.7352336452448936E-2"/>
          <c:w val="0.38140314979985229"/>
          <c:h val="0.22469894559883311"/>
        </c:manualLayout>
      </c:layout>
      <c:overlay val="0"/>
      <c:txPr>
        <a:bodyPr/>
        <a:lstStyle/>
        <a:p>
          <a:pPr>
            <a:defRPr sz="2000" b="1">
              <a:solidFill>
                <a:sysClr val="windowText" lastClr="000000"/>
              </a:solidFill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E7224D-C022-4AE5-9088-A6EB4EC11CA7}">
  <sheetPr/>
  <sheetViews>
    <sheetView workbookViewId="0"/>
  </sheetViews>
  <pageMargins left="0.7" right="0.7" top="0.75" bottom="0.75" header="0.3" footer="0.3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638" cy="60674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24F418-80D8-46BC-84FE-C7222DCCAA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1C6A-89DE-4968-870E-8F4109384C64}">
  <dimension ref="A1:FL34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1" sqref="A21"/>
    </sheetView>
  </sheetViews>
  <sheetFormatPr defaultColWidth="9.1328125" defaultRowHeight="16.899999999999999" x14ac:dyDescent="0.8"/>
  <cols>
    <col min="1" max="1" width="40.1328125" style="6" bestFit="1" customWidth="1"/>
    <col min="2" max="2" width="10.59765625" style="33" bestFit="1" customWidth="1"/>
    <col min="3" max="43" width="9.1328125" style="33"/>
    <col min="44" max="44" width="9.73046875" style="33" customWidth="1"/>
    <col min="45" max="45" width="10" style="33" bestFit="1" customWidth="1"/>
    <col min="46" max="51" width="9.1328125" style="33"/>
    <col min="52" max="16384" width="9.1328125" style="6"/>
  </cols>
  <sheetData>
    <row r="1" spans="1:168" s="50" customFormat="1" x14ac:dyDescent="0.8">
      <c r="A1" s="50" t="s">
        <v>109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</row>
    <row r="2" spans="1:168" s="3" customFormat="1" ht="15.75" x14ac:dyDescent="0.75">
      <c r="A2" s="1" t="s">
        <v>0</v>
      </c>
      <c r="B2" s="25">
        <v>1350</v>
      </c>
      <c r="C2" s="25">
        <v>1351</v>
      </c>
      <c r="D2" s="25">
        <v>1352</v>
      </c>
      <c r="E2" s="25">
        <v>1353</v>
      </c>
      <c r="F2" s="25">
        <v>1354</v>
      </c>
      <c r="G2" s="25">
        <v>1355</v>
      </c>
      <c r="H2" s="25">
        <v>1356</v>
      </c>
      <c r="I2" s="25">
        <v>1357</v>
      </c>
      <c r="J2" s="25">
        <v>1358</v>
      </c>
      <c r="K2" s="25">
        <v>1359</v>
      </c>
      <c r="L2" s="25">
        <v>1360</v>
      </c>
      <c r="M2" s="25">
        <v>1361</v>
      </c>
      <c r="N2" s="25">
        <v>1362</v>
      </c>
      <c r="O2" s="25">
        <v>1363</v>
      </c>
      <c r="P2" s="25">
        <v>1364</v>
      </c>
      <c r="Q2" s="25">
        <v>1365</v>
      </c>
      <c r="R2" s="25">
        <v>1366</v>
      </c>
      <c r="S2" s="25">
        <v>1367</v>
      </c>
      <c r="T2" s="26">
        <v>1368</v>
      </c>
      <c r="U2" s="26">
        <v>1369</v>
      </c>
      <c r="V2" s="26">
        <v>1370</v>
      </c>
      <c r="W2" s="26">
        <v>1371</v>
      </c>
      <c r="X2" s="26">
        <v>1372</v>
      </c>
      <c r="Y2" s="26">
        <v>1373</v>
      </c>
      <c r="Z2" s="26">
        <v>1374</v>
      </c>
      <c r="AA2" s="26">
        <v>1375</v>
      </c>
      <c r="AB2" s="26">
        <v>1376</v>
      </c>
      <c r="AC2" s="26">
        <v>1377</v>
      </c>
      <c r="AD2" s="26">
        <v>1378</v>
      </c>
      <c r="AE2" s="26">
        <v>1379</v>
      </c>
      <c r="AF2" s="26">
        <v>1380</v>
      </c>
      <c r="AG2" s="27">
        <v>1381</v>
      </c>
      <c r="AH2" s="27">
        <v>1382</v>
      </c>
      <c r="AI2" s="27">
        <v>1383</v>
      </c>
      <c r="AJ2" s="27">
        <v>1384</v>
      </c>
      <c r="AK2" s="27">
        <v>1385</v>
      </c>
      <c r="AL2" s="27">
        <v>1386</v>
      </c>
      <c r="AM2" s="27">
        <v>1387</v>
      </c>
      <c r="AN2" s="27">
        <v>1388</v>
      </c>
      <c r="AO2" s="27">
        <v>1389</v>
      </c>
      <c r="AP2" s="27">
        <v>1390</v>
      </c>
      <c r="AQ2" s="27">
        <v>1391</v>
      </c>
      <c r="AR2" s="27">
        <v>1392</v>
      </c>
      <c r="AS2" s="27">
        <v>1393</v>
      </c>
      <c r="AT2" s="28">
        <v>1394</v>
      </c>
      <c r="AU2" s="28">
        <v>1395</v>
      </c>
      <c r="AV2" s="28">
        <v>1396</v>
      </c>
      <c r="AW2" s="28">
        <v>1397</v>
      </c>
      <c r="AX2" s="28">
        <v>1398</v>
      </c>
      <c r="AY2" s="29"/>
    </row>
    <row r="3" spans="1:168" s="3" customFormat="1" x14ac:dyDescent="0.75">
      <c r="A3" s="4" t="s">
        <v>1</v>
      </c>
      <c r="B3" s="28">
        <f t="shared" ref="B3:AF3" si="0">B5+B6</f>
        <v>80.599999999999994</v>
      </c>
      <c r="C3" s="28">
        <f t="shared" si="0"/>
        <v>99.4</v>
      </c>
      <c r="D3" s="28">
        <f t="shared" si="0"/>
        <v>131.20000000000002</v>
      </c>
      <c r="E3" s="28">
        <f t="shared" si="0"/>
        <v>157.80000000000001</v>
      </c>
      <c r="F3" s="28">
        <f t="shared" si="0"/>
        <v>270.8</v>
      </c>
      <c r="G3" s="28">
        <f t="shared" si="0"/>
        <v>342.82599999999996</v>
      </c>
      <c r="H3" s="28">
        <f t="shared" si="0"/>
        <v>443.52299999999997</v>
      </c>
      <c r="I3" s="28">
        <f t="shared" si="0"/>
        <v>465.899</v>
      </c>
      <c r="J3" s="28">
        <f t="shared" si="0"/>
        <v>368.30100000000004</v>
      </c>
      <c r="K3" s="28">
        <f t="shared" si="0"/>
        <v>340.43200000000002</v>
      </c>
      <c r="L3" s="28">
        <f t="shared" si="0"/>
        <v>554.16</v>
      </c>
      <c r="M3" s="28">
        <f t="shared" si="0"/>
        <v>613.86900000000003</v>
      </c>
      <c r="N3" s="28">
        <f t="shared" si="0"/>
        <v>796.505</v>
      </c>
      <c r="O3" s="28">
        <f t="shared" si="0"/>
        <v>898.70799999999997</v>
      </c>
      <c r="P3" s="28">
        <f t="shared" si="0"/>
        <v>1033.7060000000001</v>
      </c>
      <c r="Q3" s="28">
        <f t="shared" si="0"/>
        <v>1024.615</v>
      </c>
      <c r="R3" s="28">
        <f t="shared" si="0"/>
        <v>1030.2360000000001</v>
      </c>
      <c r="S3" s="28">
        <f t="shared" si="0"/>
        <v>986.57500000000005</v>
      </c>
      <c r="T3" s="28">
        <f t="shared" si="0"/>
        <v>1187.8530000000001</v>
      </c>
      <c r="U3" s="28">
        <f t="shared" si="0"/>
        <v>1695.0050000000001</v>
      </c>
      <c r="V3" s="28">
        <f t="shared" si="0"/>
        <v>2765.2530299999999</v>
      </c>
      <c r="W3" s="28">
        <f t="shared" si="0"/>
        <v>3775.509</v>
      </c>
      <c r="X3" s="28">
        <f t="shared" si="0"/>
        <v>4061.3420000000006</v>
      </c>
      <c r="Y3" s="28">
        <f t="shared" si="0"/>
        <v>5490.8380000000006</v>
      </c>
      <c r="Z3" s="28">
        <f t="shared" si="0"/>
        <v>7312.991</v>
      </c>
      <c r="AA3" s="28">
        <f t="shared" si="0"/>
        <v>12560.172439999998</v>
      </c>
      <c r="AB3" s="28">
        <f t="shared" si="0"/>
        <v>17344.57</v>
      </c>
      <c r="AC3" s="28">
        <f t="shared" si="0"/>
        <v>18686.644</v>
      </c>
      <c r="AD3" s="28">
        <f t="shared" si="0"/>
        <v>25831.35</v>
      </c>
      <c r="AE3" s="28">
        <f t="shared" si="0"/>
        <v>32842.116000000002</v>
      </c>
      <c r="AF3" s="28">
        <f t="shared" si="0"/>
        <v>38796.247000000003</v>
      </c>
      <c r="AG3" s="30">
        <v>50586.430999999997</v>
      </c>
      <c r="AH3" s="30">
        <v>65098.987000000001</v>
      </c>
      <c r="AI3" s="30">
        <v>84420.967000000004</v>
      </c>
      <c r="AJ3" s="30">
        <v>134574.5</v>
      </c>
      <c r="AK3" s="30">
        <v>151620.5</v>
      </c>
      <c r="AL3" s="30">
        <v>191815.33900000001</v>
      </c>
      <c r="AM3" s="30">
        <v>239741.22</v>
      </c>
      <c r="AN3" s="30">
        <v>300034.70600000001</v>
      </c>
      <c r="AO3" s="30">
        <v>284527.90000000002</v>
      </c>
      <c r="AP3" s="30">
        <v>359451.69900000002</v>
      </c>
      <c r="AQ3" s="30">
        <v>395166.723</v>
      </c>
      <c r="AR3" s="30">
        <v>494249.495</v>
      </c>
      <c r="AS3" s="30">
        <v>709651.01300000004</v>
      </c>
      <c r="AT3" s="31">
        <v>791890.5</v>
      </c>
      <c r="AU3" s="28">
        <v>1014704</v>
      </c>
      <c r="AV3" s="28">
        <v>1158375</v>
      </c>
      <c r="AW3" s="28">
        <v>1264334</v>
      </c>
      <c r="AX3" s="28">
        <v>1608436</v>
      </c>
      <c r="AY3" s="29"/>
    </row>
    <row r="4" spans="1:168" s="3" customFormat="1" x14ac:dyDescent="0.75">
      <c r="A4" s="4" t="s">
        <v>2</v>
      </c>
      <c r="B4" s="28">
        <f>B3-B19</f>
        <v>80.599999999999994</v>
      </c>
      <c r="C4" s="28">
        <f>C3-C19</f>
        <v>99.4</v>
      </c>
      <c r="D4" s="28">
        <f>D3-D19</f>
        <v>131.20000000000002</v>
      </c>
      <c r="E4" s="28">
        <f>E3-E19</f>
        <v>157.80000000000001</v>
      </c>
      <c r="F4" s="28">
        <f>F3-F19</f>
        <v>270.8</v>
      </c>
      <c r="G4" s="28">
        <f>G3-G19</f>
        <v>342.82599999999996</v>
      </c>
      <c r="H4" s="28">
        <f>H3-H19</f>
        <v>443.52299999999997</v>
      </c>
      <c r="I4" s="28">
        <f>I3-I19</f>
        <v>465.899</v>
      </c>
      <c r="J4" s="28">
        <f>J3-J19</f>
        <v>368.30100000000004</v>
      </c>
      <c r="K4" s="28">
        <f>K3-K19</f>
        <v>340.43200000000002</v>
      </c>
      <c r="L4" s="28">
        <f>L3-L19</f>
        <v>554.16</v>
      </c>
      <c r="M4" s="28">
        <f>M3-M19</f>
        <v>613.86900000000003</v>
      </c>
      <c r="N4" s="28">
        <f>N3-N19</f>
        <v>796.505</v>
      </c>
      <c r="O4" s="28">
        <f>O3-O19</f>
        <v>898.70799999999997</v>
      </c>
      <c r="P4" s="28">
        <f>P3-P19</f>
        <v>1033.7060000000001</v>
      </c>
      <c r="Q4" s="28">
        <f>Q3-Q19</f>
        <v>1024.615</v>
      </c>
      <c r="R4" s="28">
        <f>R3-R19</f>
        <v>1030.2360000000001</v>
      </c>
      <c r="S4" s="28">
        <f>S3-S19</f>
        <v>986.57500000000005</v>
      </c>
      <c r="T4" s="28">
        <f>T3-T19</f>
        <v>1187.8530000000001</v>
      </c>
      <c r="U4" s="28">
        <f>U3-U19</f>
        <v>1695.0050000000001</v>
      </c>
      <c r="V4" s="28">
        <f>V3-V19</f>
        <v>2765.2530299999999</v>
      </c>
      <c r="W4" s="28">
        <f>W3-W19</f>
        <v>3775.509</v>
      </c>
      <c r="X4" s="28">
        <f>X3-X19</f>
        <v>4061.3420000000006</v>
      </c>
      <c r="Y4" s="28">
        <f>Y3-Y19</f>
        <v>5490.8380000000006</v>
      </c>
      <c r="Z4" s="28">
        <f>Z3-Z19</f>
        <v>7312.991</v>
      </c>
      <c r="AA4" s="28">
        <f>AA3-AA19</f>
        <v>12560.172439999998</v>
      </c>
      <c r="AB4" s="28">
        <f>AB3-AB19</f>
        <v>17344.57</v>
      </c>
      <c r="AC4" s="28">
        <f>AC3-AC19</f>
        <v>18686.644</v>
      </c>
      <c r="AD4" s="28">
        <f>AD3-AD19</f>
        <v>25831.35</v>
      </c>
      <c r="AE4" s="28">
        <f>AE3-AE19</f>
        <v>32842.116000000002</v>
      </c>
      <c r="AF4" s="28">
        <f>AF3-AF19</f>
        <v>38796.247000000003</v>
      </c>
      <c r="AG4" s="28">
        <f>AG3-AG19</f>
        <v>50586.430999999997</v>
      </c>
      <c r="AH4" s="28">
        <f>AH3-AH19</f>
        <v>65098.987000000001</v>
      </c>
      <c r="AI4" s="28">
        <f>AI3-AI19</f>
        <v>84420.967000000004</v>
      </c>
      <c r="AJ4" s="28">
        <f>AJ3-AJ19</f>
        <v>102705.5</v>
      </c>
      <c r="AK4" s="28">
        <f>AK3-AK19</f>
        <v>125486.5</v>
      </c>
      <c r="AL4" s="28">
        <f>AL3-AL19</f>
        <v>162578.83900000001</v>
      </c>
      <c r="AM4" s="28">
        <f>AM3-AM19</f>
        <v>203040.82</v>
      </c>
      <c r="AN4" s="28">
        <f>AN3-AN19</f>
        <v>242747.70600000001</v>
      </c>
      <c r="AO4" s="28">
        <f>AO3-AO19</f>
        <v>284527.90000000002</v>
      </c>
      <c r="AP4" s="28">
        <f>AP3-AP19</f>
        <v>359451.69900000002</v>
      </c>
      <c r="AQ4" s="28">
        <f>AQ3-AQ19</f>
        <v>395166.723</v>
      </c>
      <c r="AR4" s="28">
        <f>AR3-AR19</f>
        <v>494249.495</v>
      </c>
      <c r="AS4" s="28">
        <f>AS3-AS19</f>
        <v>709651.01300000004</v>
      </c>
      <c r="AT4" s="28">
        <f>AT3</f>
        <v>791890.5</v>
      </c>
      <c r="AU4" s="28">
        <f>AU3</f>
        <v>1014704</v>
      </c>
      <c r="AV4" s="28">
        <f>AV3</f>
        <v>1158375</v>
      </c>
      <c r="AW4" s="28">
        <f t="shared" ref="AW4:AX4" si="1">AW3</f>
        <v>1264334</v>
      </c>
      <c r="AX4" s="28">
        <f t="shared" si="1"/>
        <v>1608436</v>
      </c>
      <c r="AY4" s="29"/>
    </row>
    <row r="5" spans="1:168" s="3" customFormat="1" x14ac:dyDescent="0.8">
      <c r="A5" s="5" t="s">
        <v>3</v>
      </c>
      <c r="B5" s="25">
        <f>B17+B22+B24</f>
        <v>30.200000000000003</v>
      </c>
      <c r="C5" s="25">
        <f>C17+C22+C24</f>
        <v>39.200000000000003</v>
      </c>
      <c r="D5" s="25">
        <f>D17+D22+D24</f>
        <v>52.900000000000006</v>
      </c>
      <c r="E5" s="25">
        <f>E17+E22+E24</f>
        <v>72.2</v>
      </c>
      <c r="F5" s="25">
        <f>F17+F22+F24</f>
        <v>151.9</v>
      </c>
      <c r="G5" s="25">
        <f>G17+G22+G24</f>
        <v>187.83799999999997</v>
      </c>
      <c r="H5" s="25">
        <f>H17+H22+H24</f>
        <v>230.27199999999999</v>
      </c>
      <c r="I5" s="25">
        <f>I17+I22+I24</f>
        <v>269.53300000000002</v>
      </c>
      <c r="J5" s="25">
        <f>J17+J22+J24</f>
        <v>228.10400000000001</v>
      </c>
      <c r="K5" s="25">
        <f>K17+K22+K24</f>
        <v>129.16800000000001</v>
      </c>
      <c r="L5" s="25">
        <f>L17+L22+L24</f>
        <v>321.87599999999998</v>
      </c>
      <c r="M5" s="25">
        <f>M17+M22+M24</f>
        <v>295.44400000000002</v>
      </c>
      <c r="N5" s="25">
        <f>N17+N22+N24</f>
        <v>331.95099999999996</v>
      </c>
      <c r="O5" s="25">
        <f>O17+O22+O24</f>
        <v>404.70399999999995</v>
      </c>
      <c r="P5" s="25">
        <f>P17+P22+P24</f>
        <v>529.625</v>
      </c>
      <c r="Q5" s="25">
        <f>Q17+Q22+Q24</f>
        <v>579.80600000000004</v>
      </c>
      <c r="R5" s="25">
        <f>R17+R22+R24</f>
        <v>612.37300000000005</v>
      </c>
      <c r="S5" s="25">
        <f>S17+S22+S24</f>
        <v>646.03200000000004</v>
      </c>
      <c r="T5" s="25">
        <f>T17+T22+T24</f>
        <v>659.73299999999995</v>
      </c>
      <c r="U5" s="25">
        <f>U17+U22+U24</f>
        <v>923.55700000000002</v>
      </c>
      <c r="V5" s="25">
        <f>V17+V22+V24</f>
        <v>1396.0289999999998</v>
      </c>
      <c r="W5" s="25">
        <f>W17+W22+W24</f>
        <v>1991.2820000000002</v>
      </c>
      <c r="X5" s="25">
        <f>X17+X22+X24</f>
        <v>2615.6870000000004</v>
      </c>
      <c r="Y5" s="25">
        <f>Y17+Y22+Y24</f>
        <v>3854.1770000000006</v>
      </c>
      <c r="Z5" s="25">
        <f>Z17+Z22+Z24</f>
        <v>5648.759</v>
      </c>
      <c r="AA5" s="25">
        <f>AA17+AA22+AA24</f>
        <v>8970.5189999999984</v>
      </c>
      <c r="AB5" s="25">
        <f>AB17+AB22+AB24</f>
        <v>11052.995000000001</v>
      </c>
      <c r="AC5" s="25">
        <f>AC17+AC22+AC24</f>
        <v>12676.290999999999</v>
      </c>
      <c r="AD5" s="25">
        <f>AD17+AD22+AD24</f>
        <v>16584.05</v>
      </c>
      <c r="AE5" s="25">
        <f>AE17+AE22+AE24</f>
        <v>19584.593000000001</v>
      </c>
      <c r="AF5" s="25">
        <f>AF17+AF22+AF24</f>
        <v>22986.324000000001</v>
      </c>
      <c r="AG5" s="32">
        <v>28046.489000000001</v>
      </c>
      <c r="AH5" s="32">
        <v>32033.754000000001</v>
      </c>
      <c r="AI5" s="32">
        <v>41896.767</v>
      </c>
      <c r="AJ5" s="32">
        <v>84029.700000000012</v>
      </c>
      <c r="AK5" s="32">
        <v>97691.199999999997</v>
      </c>
      <c r="AL5" s="32">
        <v>126333.7</v>
      </c>
      <c r="AM5" s="32">
        <v>167152.5</v>
      </c>
      <c r="AN5" s="32">
        <v>209029.647</v>
      </c>
      <c r="AO5" s="32">
        <v>168748.60000000003</v>
      </c>
      <c r="AP5" s="32">
        <v>220417.622</v>
      </c>
      <c r="AQ5" s="32">
        <v>248277.86000000002</v>
      </c>
      <c r="AR5" s="32">
        <v>277882.73499999999</v>
      </c>
      <c r="AS5" s="28">
        <v>359198.82699999999</v>
      </c>
      <c r="AT5" s="28">
        <v>429601</v>
      </c>
      <c r="AU5" s="28">
        <v>493854</v>
      </c>
      <c r="AV5" s="28">
        <v>557284</v>
      </c>
      <c r="AW5" s="28">
        <v>645292</v>
      </c>
      <c r="AX5" s="28">
        <v>822163</v>
      </c>
      <c r="AY5" s="33"/>
      <c r="AZ5" s="6"/>
      <c r="BA5" s="6"/>
    </row>
    <row r="6" spans="1:168" s="3" customFormat="1" ht="15.75" x14ac:dyDescent="0.75">
      <c r="A6" s="5" t="s">
        <v>4</v>
      </c>
      <c r="B6" s="25">
        <f>B25+B27</f>
        <v>50.4</v>
      </c>
      <c r="C6" s="25">
        <f>C25+C27</f>
        <v>60.2</v>
      </c>
      <c r="D6" s="25">
        <f>D25+D27</f>
        <v>78.300000000000011</v>
      </c>
      <c r="E6" s="25">
        <f>E25+E27</f>
        <v>85.6</v>
      </c>
      <c r="F6" s="25">
        <f>F25+F27</f>
        <v>118.89999999999999</v>
      </c>
      <c r="G6" s="25">
        <f>G25+G27</f>
        <v>154.988</v>
      </c>
      <c r="H6" s="25">
        <f>H25+H27</f>
        <v>213.25099999999998</v>
      </c>
      <c r="I6" s="25">
        <f>I25+I27</f>
        <v>196.36599999999999</v>
      </c>
      <c r="J6" s="25">
        <f>J25+J27</f>
        <v>140.197</v>
      </c>
      <c r="K6" s="25">
        <f>K25+K27</f>
        <v>211.26400000000001</v>
      </c>
      <c r="L6" s="25">
        <f>L25+L27</f>
        <v>232.28400000000002</v>
      </c>
      <c r="M6" s="25">
        <f>M25+M27</f>
        <v>318.42500000000001</v>
      </c>
      <c r="N6" s="25">
        <f>N25+N27</f>
        <v>464.55400000000003</v>
      </c>
      <c r="O6" s="25">
        <f>O25+O27</f>
        <v>494.00400000000002</v>
      </c>
      <c r="P6" s="25">
        <f>P25+P27</f>
        <v>504.08100000000002</v>
      </c>
      <c r="Q6" s="25">
        <f>Q25+Q27</f>
        <v>444.80899999999997</v>
      </c>
      <c r="R6" s="25">
        <f>R25+R27</f>
        <v>417.863</v>
      </c>
      <c r="S6" s="25">
        <f>S25+S27</f>
        <v>340.54300000000001</v>
      </c>
      <c r="T6" s="25">
        <f>T25+T27</f>
        <v>528.12</v>
      </c>
      <c r="U6" s="25">
        <f>U25+U27</f>
        <v>771.44799999999998</v>
      </c>
      <c r="V6" s="25">
        <f>V25+V27</f>
        <v>1369.2240300000001</v>
      </c>
      <c r="W6" s="25">
        <f>W25+W27</f>
        <v>1784.2270000000001</v>
      </c>
      <c r="X6" s="25">
        <f>X25+X27</f>
        <v>1445.6550000000002</v>
      </c>
      <c r="Y6" s="25">
        <f>Y25+Y27</f>
        <v>1636.6610000000001</v>
      </c>
      <c r="Z6" s="25">
        <f>Z25+Z27</f>
        <v>1664.232</v>
      </c>
      <c r="AA6" s="25">
        <f>AA25+AA27</f>
        <v>3589.65344</v>
      </c>
      <c r="AB6" s="25">
        <f>AB25+AB27</f>
        <v>6291.5749999999998</v>
      </c>
      <c r="AC6" s="25">
        <f>AC25+AC27</f>
        <v>6010.3530000000001</v>
      </c>
      <c r="AD6" s="25">
        <f>AD25+AD27</f>
        <v>9247.2999999999993</v>
      </c>
      <c r="AE6" s="25">
        <f>AE25+AE27</f>
        <v>13257.523000000001</v>
      </c>
      <c r="AF6" s="25">
        <f>AF25+AF27</f>
        <v>15809.922999999999</v>
      </c>
      <c r="AG6" s="30">
        <v>22539.941999999999</v>
      </c>
      <c r="AH6" s="30">
        <v>33065.233</v>
      </c>
      <c r="AI6" s="30">
        <v>42524.200000000004</v>
      </c>
      <c r="AJ6" s="30">
        <v>50544.799999999996</v>
      </c>
      <c r="AK6" s="30">
        <v>53929.3</v>
      </c>
      <c r="AL6" s="30">
        <v>65481.639000000003</v>
      </c>
      <c r="AM6" s="30">
        <v>72588.72</v>
      </c>
      <c r="AN6" s="30">
        <v>91005.058999999994</v>
      </c>
      <c r="AO6" s="30">
        <v>115779.29999999999</v>
      </c>
      <c r="AP6" s="30">
        <v>139034.07699999999</v>
      </c>
      <c r="AQ6" s="30">
        <v>146888.86300000001</v>
      </c>
      <c r="AR6" s="30">
        <v>216366.76</v>
      </c>
      <c r="AS6" s="28">
        <v>350452.18599999999</v>
      </c>
      <c r="AT6" s="28">
        <v>362289</v>
      </c>
      <c r="AU6" s="28">
        <v>520850</v>
      </c>
      <c r="AV6" s="28">
        <v>626890</v>
      </c>
      <c r="AW6" s="28">
        <v>630365</v>
      </c>
      <c r="AX6" s="28">
        <v>795342</v>
      </c>
      <c r="AY6" s="29"/>
    </row>
    <row r="7" spans="1:168" s="7" customFormat="1" x14ac:dyDescent="0.8">
      <c r="A7" s="7" t="s">
        <v>5</v>
      </c>
      <c r="B7" s="34">
        <v>981</v>
      </c>
      <c r="C7" s="34">
        <v>1230</v>
      </c>
      <c r="D7" s="34">
        <v>1796</v>
      </c>
      <c r="E7" s="34">
        <v>3089</v>
      </c>
      <c r="F7" s="34">
        <v>3461</v>
      </c>
      <c r="G7" s="34">
        <v>4703</v>
      </c>
      <c r="H7" s="34">
        <v>5519</v>
      </c>
      <c r="I7" s="34">
        <v>5337</v>
      </c>
      <c r="J7" s="34">
        <v>6366</v>
      </c>
      <c r="K7" s="34">
        <v>6608</v>
      </c>
      <c r="L7" s="34">
        <v>7929</v>
      </c>
      <c r="M7" s="34">
        <v>10451</v>
      </c>
      <c r="N7" s="34">
        <v>13235</v>
      </c>
      <c r="O7" s="34">
        <v>14405</v>
      </c>
      <c r="P7" s="34">
        <v>15257</v>
      </c>
      <c r="Q7" s="34">
        <v>15451</v>
      </c>
      <c r="R7" s="34">
        <v>18817</v>
      </c>
      <c r="S7" s="34">
        <v>21402</v>
      </c>
      <c r="T7" s="34">
        <v>26547</v>
      </c>
      <c r="U7" s="34">
        <v>37177</v>
      </c>
      <c r="V7" s="34">
        <v>52442</v>
      </c>
      <c r="W7" s="34">
        <v>69908</v>
      </c>
      <c r="X7" s="34">
        <v>106210</v>
      </c>
      <c r="Y7" s="34">
        <v>140939</v>
      </c>
      <c r="Z7" s="34">
        <v>199626</v>
      </c>
      <c r="AA7" s="34">
        <v>271051</v>
      </c>
      <c r="AB7" s="34">
        <v>315729</v>
      </c>
      <c r="AC7" s="34">
        <v>352935</v>
      </c>
      <c r="AD7" s="34">
        <v>472735</v>
      </c>
      <c r="AE7" s="34">
        <v>624090</v>
      </c>
      <c r="AF7" s="34">
        <v>731191</v>
      </c>
      <c r="AG7" s="34">
        <v>1014172</v>
      </c>
      <c r="AH7" s="34">
        <v>1243970</v>
      </c>
      <c r="AI7" s="34">
        <v>1569066</v>
      </c>
      <c r="AJ7" s="34">
        <v>1993664.6</v>
      </c>
      <c r="AK7" s="34">
        <v>2407955.7000000002</v>
      </c>
      <c r="AL7" s="34">
        <v>3139606</v>
      </c>
      <c r="AM7" s="34">
        <v>3743337.8</v>
      </c>
      <c r="AN7" s="34">
        <v>3893698.8</v>
      </c>
      <c r="AO7" s="34">
        <v>4741386.2</v>
      </c>
      <c r="AP7" s="34">
        <v>6245765.7000000002</v>
      </c>
      <c r="AQ7" s="34">
        <v>7091388.7999999998</v>
      </c>
      <c r="AR7" s="34">
        <v>9843000</v>
      </c>
      <c r="AS7" s="34">
        <v>12550960.025581487</v>
      </c>
      <c r="AT7" s="34">
        <v>12180016.128499394</v>
      </c>
      <c r="AU7" s="34">
        <v>14752763.019075157</v>
      </c>
      <c r="AV7" s="34">
        <v>17739557.314202402</v>
      </c>
      <c r="AW7" s="34">
        <v>25373247.190684777</v>
      </c>
      <c r="AX7" s="34">
        <v>33489413.42669332</v>
      </c>
      <c r="AY7" s="35"/>
    </row>
    <row r="8" spans="1:168" s="3" customFormat="1" ht="16.5" x14ac:dyDescent="0.8">
      <c r="A8" s="5" t="s">
        <v>6</v>
      </c>
      <c r="B8" s="36">
        <f>B3/B7</f>
        <v>8.2161060142711517E-2</v>
      </c>
      <c r="C8" s="36">
        <f t="shared" ref="C8:AX8" si="2">C3/C7</f>
        <v>8.0813008130081299E-2</v>
      </c>
      <c r="D8" s="36">
        <f t="shared" si="2"/>
        <v>7.3051224944320717E-2</v>
      </c>
      <c r="E8" s="36">
        <f t="shared" si="2"/>
        <v>5.1084493363548075E-2</v>
      </c>
      <c r="F8" s="36">
        <f t="shared" si="2"/>
        <v>7.8243282288355975E-2</v>
      </c>
      <c r="G8" s="36">
        <f t="shared" si="2"/>
        <v>7.2895173293642354E-2</v>
      </c>
      <c r="H8" s="36">
        <f t="shared" si="2"/>
        <v>8.0362928066678746E-2</v>
      </c>
      <c r="I8" s="36">
        <f t="shared" si="2"/>
        <v>8.7296046468053209E-2</v>
      </c>
      <c r="J8" s="36">
        <f t="shared" si="2"/>
        <v>5.7854382657869942E-2</v>
      </c>
      <c r="K8" s="36">
        <f t="shared" si="2"/>
        <v>5.1518159806295399E-2</v>
      </c>
      <c r="L8" s="36">
        <f t="shared" si="2"/>
        <v>6.9890276201286419E-2</v>
      </c>
      <c r="M8" s="36">
        <f t="shared" si="2"/>
        <v>5.8737824131662043E-2</v>
      </c>
      <c r="N8" s="36">
        <f t="shared" si="2"/>
        <v>6.0181715149225538E-2</v>
      </c>
      <c r="O8" s="36">
        <f t="shared" si="2"/>
        <v>6.2388615064213809E-2</v>
      </c>
      <c r="P8" s="36">
        <f t="shared" si="2"/>
        <v>6.7752900308055322E-2</v>
      </c>
      <c r="Q8" s="36">
        <f t="shared" si="2"/>
        <v>6.6313830820011646E-2</v>
      </c>
      <c r="R8" s="36">
        <f t="shared" si="2"/>
        <v>5.475027900302918E-2</v>
      </c>
      <c r="S8" s="36">
        <f t="shared" si="2"/>
        <v>4.6097327352583872E-2</v>
      </c>
      <c r="T8" s="36">
        <f t="shared" si="2"/>
        <v>4.4745281952763026E-2</v>
      </c>
      <c r="U8" s="36">
        <f t="shared" si="2"/>
        <v>4.5592839658928908E-2</v>
      </c>
      <c r="V8" s="36">
        <f t="shared" si="2"/>
        <v>5.272974009381793E-2</v>
      </c>
      <c r="W8" s="36">
        <f t="shared" si="2"/>
        <v>5.4006823253418781E-2</v>
      </c>
      <c r="X8" s="36">
        <f t="shared" si="2"/>
        <v>3.8238791074286793E-2</v>
      </c>
      <c r="Y8" s="36">
        <f t="shared" si="2"/>
        <v>3.8958968064197991E-2</v>
      </c>
      <c r="Z8" s="36">
        <f t="shared" si="2"/>
        <v>3.6633459569394768E-2</v>
      </c>
      <c r="AA8" s="36">
        <f t="shared" si="2"/>
        <v>4.6338779196534965E-2</v>
      </c>
      <c r="AB8" s="36">
        <f t="shared" si="2"/>
        <v>5.4934991717580581E-2</v>
      </c>
      <c r="AC8" s="36">
        <f t="shared" si="2"/>
        <v>5.2946417895646511E-2</v>
      </c>
      <c r="AD8" s="36">
        <f t="shared" si="2"/>
        <v>5.4642347192401658E-2</v>
      </c>
      <c r="AE8" s="36">
        <f t="shared" si="2"/>
        <v>5.2624006152958709E-2</v>
      </c>
      <c r="AF8" s="36">
        <f t="shared" si="2"/>
        <v>5.305897774999966E-2</v>
      </c>
      <c r="AG8" s="36">
        <f t="shared" si="2"/>
        <v>4.9879538184844384E-2</v>
      </c>
      <c r="AH8" s="36">
        <f t="shared" si="2"/>
        <v>5.2331637418908818E-2</v>
      </c>
      <c r="AI8" s="36">
        <f t="shared" si="2"/>
        <v>5.3803324398081408E-2</v>
      </c>
      <c r="AJ8" s="36">
        <f t="shared" si="2"/>
        <v>6.7501073149415405E-2</v>
      </c>
      <c r="AK8" s="36">
        <f t="shared" si="2"/>
        <v>6.2966482315268496E-2</v>
      </c>
      <c r="AL8" s="36">
        <f t="shared" si="2"/>
        <v>6.1095353684506915E-2</v>
      </c>
      <c r="AM8" s="36">
        <f t="shared" si="2"/>
        <v>6.404477308994129E-2</v>
      </c>
      <c r="AN8" s="36">
        <f t="shared" si="2"/>
        <v>7.7056475452081719E-2</v>
      </c>
      <c r="AO8" s="36">
        <f t="shared" si="2"/>
        <v>6.000943352811041E-2</v>
      </c>
      <c r="AP8" s="36">
        <f t="shared" si="2"/>
        <v>5.755126212947758E-2</v>
      </c>
      <c r="AQ8" s="36">
        <f t="shared" si="2"/>
        <v>5.5724870564141119E-2</v>
      </c>
      <c r="AR8" s="36">
        <f t="shared" si="2"/>
        <v>5.0213298283043786E-2</v>
      </c>
      <c r="AS8" s="36">
        <f t="shared" si="2"/>
        <v>5.6541572242568103E-2</v>
      </c>
      <c r="AT8" s="36">
        <f t="shared" si="2"/>
        <v>6.50155543018614E-2</v>
      </c>
      <c r="AU8" s="36">
        <f t="shared" si="2"/>
        <v>6.8780607313219846E-2</v>
      </c>
      <c r="AV8" s="36">
        <f t="shared" si="2"/>
        <v>6.5298980097580991E-2</v>
      </c>
      <c r="AW8" s="36">
        <f t="shared" si="2"/>
        <v>4.9829412471265093E-2</v>
      </c>
      <c r="AX8" s="36">
        <f t="shared" si="2"/>
        <v>4.8028192656189315E-2</v>
      </c>
      <c r="AY8" s="29"/>
      <c r="BA8" s="7"/>
      <c r="BB8" s="10" t="s">
        <v>7</v>
      </c>
      <c r="BC8" s="11">
        <f>STDEV(B9:AX9)</f>
        <v>1.1574469810259523E-2</v>
      </c>
    </row>
    <row r="9" spans="1:168" s="3" customFormat="1" ht="15.75" x14ac:dyDescent="0.75">
      <c r="A9" s="5" t="s">
        <v>8</v>
      </c>
      <c r="B9" s="36">
        <f t="shared" ref="B9:AR9" si="3">B4/B7</f>
        <v>8.2161060142711517E-2</v>
      </c>
      <c r="C9" s="36">
        <f t="shared" si="3"/>
        <v>8.0813008130081299E-2</v>
      </c>
      <c r="D9" s="36">
        <f t="shared" si="3"/>
        <v>7.3051224944320717E-2</v>
      </c>
      <c r="E9" s="36">
        <f t="shared" si="3"/>
        <v>5.1084493363548075E-2</v>
      </c>
      <c r="F9" s="36">
        <f t="shared" si="3"/>
        <v>7.8243282288355975E-2</v>
      </c>
      <c r="G9" s="36">
        <f t="shared" si="3"/>
        <v>7.2895173293642354E-2</v>
      </c>
      <c r="H9" s="36">
        <f t="shared" si="3"/>
        <v>8.0362928066678746E-2</v>
      </c>
      <c r="I9" s="36">
        <f t="shared" si="3"/>
        <v>8.7296046468053209E-2</v>
      </c>
      <c r="J9" s="36">
        <f t="shared" si="3"/>
        <v>5.7854382657869942E-2</v>
      </c>
      <c r="K9" s="36">
        <f t="shared" si="3"/>
        <v>5.1518159806295399E-2</v>
      </c>
      <c r="L9" s="36">
        <f t="shared" si="3"/>
        <v>6.9890276201286419E-2</v>
      </c>
      <c r="M9" s="36">
        <f t="shared" si="3"/>
        <v>5.8737824131662043E-2</v>
      </c>
      <c r="N9" s="36">
        <f t="shared" si="3"/>
        <v>6.0181715149225538E-2</v>
      </c>
      <c r="O9" s="36">
        <f t="shared" si="3"/>
        <v>6.2388615064213809E-2</v>
      </c>
      <c r="P9" s="36">
        <f t="shared" si="3"/>
        <v>6.7752900308055322E-2</v>
      </c>
      <c r="Q9" s="36">
        <f t="shared" si="3"/>
        <v>6.6313830820011646E-2</v>
      </c>
      <c r="R9" s="36">
        <f t="shared" si="3"/>
        <v>5.475027900302918E-2</v>
      </c>
      <c r="S9" s="36">
        <f t="shared" si="3"/>
        <v>4.6097327352583872E-2</v>
      </c>
      <c r="T9" s="36">
        <f t="shared" si="3"/>
        <v>4.4745281952763026E-2</v>
      </c>
      <c r="U9" s="36">
        <f t="shared" si="3"/>
        <v>4.5592839658928908E-2</v>
      </c>
      <c r="V9" s="36">
        <f t="shared" si="3"/>
        <v>5.272974009381793E-2</v>
      </c>
      <c r="W9" s="36">
        <f t="shared" si="3"/>
        <v>5.4006823253418781E-2</v>
      </c>
      <c r="X9" s="36">
        <f t="shared" si="3"/>
        <v>3.8238791074286793E-2</v>
      </c>
      <c r="Y9" s="36">
        <f t="shared" si="3"/>
        <v>3.8958968064197991E-2</v>
      </c>
      <c r="Z9" s="36">
        <f t="shared" si="3"/>
        <v>3.6633459569394768E-2</v>
      </c>
      <c r="AA9" s="36">
        <f t="shared" si="3"/>
        <v>4.6338779196534965E-2</v>
      </c>
      <c r="AB9" s="36">
        <f t="shared" si="3"/>
        <v>5.4934991717580581E-2</v>
      </c>
      <c r="AC9" s="36">
        <f t="shared" si="3"/>
        <v>5.2946417895646511E-2</v>
      </c>
      <c r="AD9" s="36">
        <f t="shared" si="3"/>
        <v>5.4642347192401658E-2</v>
      </c>
      <c r="AE9" s="36">
        <f t="shared" si="3"/>
        <v>5.2624006152958709E-2</v>
      </c>
      <c r="AF9" s="36">
        <f t="shared" si="3"/>
        <v>5.305897774999966E-2</v>
      </c>
      <c r="AG9" s="36">
        <f t="shared" si="3"/>
        <v>4.9879538184844384E-2</v>
      </c>
      <c r="AH9" s="36">
        <f t="shared" si="3"/>
        <v>5.2331637418908818E-2</v>
      </c>
      <c r="AI9" s="36">
        <f t="shared" si="3"/>
        <v>5.3803324398081408E-2</v>
      </c>
      <c r="AJ9" s="36">
        <f t="shared" si="3"/>
        <v>5.1515937033741785E-2</v>
      </c>
      <c r="AK9" s="36">
        <f t="shared" si="3"/>
        <v>5.2113292615806842E-2</v>
      </c>
      <c r="AL9" s="36">
        <f t="shared" si="3"/>
        <v>5.1783197955412238E-2</v>
      </c>
      <c r="AM9" s="36">
        <f t="shared" si="3"/>
        <v>5.4240581761015531E-2</v>
      </c>
      <c r="AN9" s="36">
        <f t="shared" si="3"/>
        <v>6.2343729823169686E-2</v>
      </c>
      <c r="AO9" s="36">
        <f t="shared" si="3"/>
        <v>6.000943352811041E-2</v>
      </c>
      <c r="AP9" s="36">
        <f t="shared" si="3"/>
        <v>5.755126212947758E-2</v>
      </c>
      <c r="AQ9" s="36">
        <f t="shared" si="3"/>
        <v>5.5724870564141119E-2</v>
      </c>
      <c r="AR9" s="36">
        <f t="shared" si="3"/>
        <v>5.0213298283043786E-2</v>
      </c>
      <c r="AS9" s="36">
        <f>AS4/AS7</f>
        <v>5.6541572242568103E-2</v>
      </c>
      <c r="AT9" s="36">
        <f>AT4/AT7</f>
        <v>6.50155543018614E-2</v>
      </c>
      <c r="AU9" s="36">
        <f>AU4/AU7</f>
        <v>6.8780607313219846E-2</v>
      </c>
      <c r="AV9" s="36">
        <f>AV4/AV7</f>
        <v>6.5298980097580991E-2</v>
      </c>
      <c r="AW9" s="36">
        <f t="shared" ref="AW9:AX9" si="4">AW4/AW7</f>
        <v>4.9829412471265093E-2</v>
      </c>
      <c r="AX9" s="36">
        <f t="shared" si="4"/>
        <v>4.8028192656189315E-2</v>
      </c>
      <c r="AY9" s="29"/>
      <c r="BB9" s="3" t="s">
        <v>9</v>
      </c>
      <c r="BC9" s="12">
        <f>AVERAGE($B$9:$AX$9)</f>
        <v>5.7792823949836626E-2</v>
      </c>
    </row>
    <row r="10" spans="1:168" s="8" customFormat="1" ht="17.25" customHeight="1" x14ac:dyDescent="0.8">
      <c r="A10" s="7" t="s">
        <v>10</v>
      </c>
      <c r="B10" s="34">
        <v>0.14000000000000001</v>
      </c>
      <c r="C10" s="34">
        <v>0.15</v>
      </c>
      <c r="D10" s="34">
        <v>0.17</v>
      </c>
      <c r="E10" s="34">
        <v>0.19</v>
      </c>
      <c r="F10" s="34">
        <v>0.21</v>
      </c>
      <c r="G10" s="34">
        <v>0.25</v>
      </c>
      <c r="H10" s="34">
        <v>0.31</v>
      </c>
      <c r="I10" s="34">
        <v>0.34</v>
      </c>
      <c r="J10" s="34">
        <v>0.38</v>
      </c>
      <c r="K10" s="34">
        <v>0.47</v>
      </c>
      <c r="L10" s="34">
        <v>0.57999999999999996</v>
      </c>
      <c r="M10" s="34">
        <v>0.69</v>
      </c>
      <c r="N10" s="34">
        <v>0.79</v>
      </c>
      <c r="O10" s="34">
        <v>0.88</v>
      </c>
      <c r="P10" s="34">
        <v>0.94</v>
      </c>
      <c r="Q10" s="34">
        <v>1.1599999999999999</v>
      </c>
      <c r="R10" s="34">
        <v>1.48</v>
      </c>
      <c r="S10" s="34">
        <v>1.91</v>
      </c>
      <c r="T10" s="34">
        <v>2.2400000000000002</v>
      </c>
      <c r="U10" s="34">
        <v>2.44</v>
      </c>
      <c r="V10" s="34">
        <v>2.95</v>
      </c>
      <c r="W10" s="34">
        <v>3.67</v>
      </c>
      <c r="X10" s="34">
        <v>4.5</v>
      </c>
      <c r="Y10" s="34">
        <v>6.09</v>
      </c>
      <c r="Z10" s="34">
        <v>9.09</v>
      </c>
      <c r="AA10" s="34">
        <v>11.21</v>
      </c>
      <c r="AB10" s="34">
        <v>13.14</v>
      </c>
      <c r="AC10" s="34">
        <v>15.52</v>
      </c>
      <c r="AD10" s="34">
        <v>18.64</v>
      </c>
      <c r="AE10" s="34">
        <v>20.99</v>
      </c>
      <c r="AF10" s="34">
        <v>23.38</v>
      </c>
      <c r="AG10" s="34">
        <v>27.07</v>
      </c>
      <c r="AH10" s="34">
        <v>31.31</v>
      </c>
      <c r="AI10" s="34">
        <v>36.07</v>
      </c>
      <c r="AJ10" s="34">
        <v>39.799999999999997</v>
      </c>
      <c r="AK10" s="34">
        <v>44.53</v>
      </c>
      <c r="AL10" s="34">
        <v>52.74</v>
      </c>
      <c r="AM10" s="34">
        <v>66.12</v>
      </c>
      <c r="AN10" s="34">
        <v>73.23</v>
      </c>
      <c r="AO10" s="34">
        <v>33.188000000000002</v>
      </c>
      <c r="AP10" s="34">
        <v>40.320999999999998</v>
      </c>
      <c r="AQ10" s="34">
        <v>52.634999999999998</v>
      </c>
      <c r="AR10" s="34">
        <v>70.915999999999997</v>
      </c>
      <c r="AS10" s="34">
        <v>81.947999999999993</v>
      </c>
      <c r="AT10" s="34">
        <v>91.713999999999999</v>
      </c>
      <c r="AU10" s="34">
        <v>100</v>
      </c>
      <c r="AV10" s="34">
        <v>109.6</v>
      </c>
      <c r="AW10" s="34">
        <v>137.30000000000001</v>
      </c>
      <c r="AX10" s="34"/>
      <c r="AY10" s="35"/>
      <c r="AZ10" s="3"/>
      <c r="BA10" s="3"/>
      <c r="BB10" s="2" t="s">
        <v>11</v>
      </c>
      <c r="BC10" s="11">
        <f>BC8/BC9</f>
        <v>0.20027520752932931</v>
      </c>
      <c r="BD10" s="7"/>
      <c r="BE10" s="7"/>
      <c r="BF10" s="7"/>
      <c r="BG10" s="7"/>
      <c r="BH10" s="7"/>
      <c r="BI10" s="7"/>
      <c r="BJ10" s="7"/>
      <c r="BK10" s="7"/>
      <c r="BO10" s="7"/>
      <c r="BP10" s="7"/>
      <c r="BQ10" s="7"/>
      <c r="BR10" s="7"/>
      <c r="BV10" s="7"/>
      <c r="BW10" s="7"/>
      <c r="BX10" s="7"/>
      <c r="BY10" s="7"/>
      <c r="CC10" s="7"/>
      <c r="CD10" s="7"/>
      <c r="CE10" s="7"/>
      <c r="CF10" s="7"/>
      <c r="CJ10" s="7"/>
      <c r="CK10" s="7"/>
      <c r="CL10" s="7"/>
      <c r="CM10" s="7"/>
      <c r="CQ10" s="7"/>
      <c r="CR10" s="7"/>
      <c r="CS10" s="7"/>
      <c r="CT10" s="7"/>
      <c r="CX10" s="7"/>
      <c r="CY10" s="7"/>
      <c r="CZ10" s="7"/>
      <c r="DA10" s="7"/>
      <c r="DE10" s="7"/>
      <c r="DF10" s="7"/>
      <c r="DG10" s="7"/>
      <c r="DH10" s="7"/>
      <c r="DL10" s="7"/>
      <c r="DM10" s="7"/>
      <c r="DN10" s="7"/>
      <c r="DO10" s="7"/>
      <c r="DS10" s="7"/>
      <c r="DT10" s="7"/>
      <c r="DU10" s="7"/>
      <c r="DV10" s="7"/>
      <c r="DZ10" s="7"/>
      <c r="EA10" s="7"/>
      <c r="EB10" s="7"/>
      <c r="EC10" s="7"/>
      <c r="EG10" s="7"/>
      <c r="EH10" s="7"/>
      <c r="EI10" s="7"/>
      <c r="EJ10" s="7"/>
      <c r="EN10" s="7"/>
      <c r="EO10" s="7"/>
      <c r="EP10" s="7"/>
      <c r="EQ10" s="7"/>
      <c r="EU10" s="7"/>
      <c r="EV10" s="7"/>
      <c r="EW10" s="7"/>
      <c r="EX10" s="7"/>
      <c r="FB10" s="7"/>
      <c r="FC10" s="7"/>
      <c r="FD10" s="7"/>
      <c r="FE10" s="7"/>
      <c r="FI10" s="7"/>
      <c r="FJ10" s="7"/>
      <c r="FK10" s="7"/>
      <c r="FL10" s="7"/>
    </row>
    <row r="11" spans="1:168" s="8" customFormat="1" ht="17.25" customHeight="1" x14ac:dyDescent="0.8">
      <c r="A11" s="7" t="s">
        <v>12</v>
      </c>
      <c r="B11" s="34">
        <v>155.30000000000001</v>
      </c>
      <c r="C11" s="34">
        <v>178.2</v>
      </c>
      <c r="D11" s="34">
        <v>311.3</v>
      </c>
      <c r="E11" s="34">
        <v>1205.2</v>
      </c>
      <c r="F11" s="34">
        <v>1246.8</v>
      </c>
      <c r="G11" s="34">
        <v>1421.5</v>
      </c>
      <c r="H11" s="34">
        <v>1497.8</v>
      </c>
      <c r="I11" s="34">
        <v>1013.2</v>
      </c>
      <c r="J11" s="34">
        <v>1219.7</v>
      </c>
      <c r="K11" s="34">
        <v>888.8</v>
      </c>
      <c r="L11" s="34">
        <v>1056.4000000000001</v>
      </c>
      <c r="M11" s="34">
        <v>1689.5</v>
      </c>
      <c r="N11" s="34">
        <v>1779.4</v>
      </c>
      <c r="O11" s="34">
        <v>1407.7</v>
      </c>
      <c r="P11" s="34">
        <v>1208.5999999999999</v>
      </c>
      <c r="Q11" s="34">
        <v>434.7</v>
      </c>
      <c r="R11" s="34">
        <v>853.2</v>
      </c>
      <c r="S11" s="34">
        <v>809.3</v>
      </c>
      <c r="T11" s="34">
        <v>1515.1</v>
      </c>
      <c r="U11" s="34">
        <v>3375.1</v>
      </c>
      <c r="V11" s="34">
        <v>3549.4</v>
      </c>
      <c r="W11" s="34">
        <v>5145.8999999999996</v>
      </c>
      <c r="X11" s="34">
        <v>14683.2</v>
      </c>
      <c r="Y11" s="34">
        <v>21479.7</v>
      </c>
      <c r="Z11" s="34">
        <v>29431.200000000001</v>
      </c>
      <c r="AA11" s="34">
        <v>38153</v>
      </c>
      <c r="AB11" s="34">
        <v>36446.699999999997</v>
      </c>
      <c r="AC11" s="34">
        <v>22530</v>
      </c>
      <c r="AD11" s="34">
        <v>44170.400000000001</v>
      </c>
      <c r="AE11" s="34">
        <v>59448.5</v>
      </c>
      <c r="AF11" s="34">
        <v>71957.100000000006</v>
      </c>
      <c r="AG11" s="34">
        <v>102626.4</v>
      </c>
      <c r="AH11" s="34">
        <v>128153.9</v>
      </c>
      <c r="AI11" s="34">
        <v>150413.29999999999</v>
      </c>
      <c r="AJ11" s="34">
        <v>186342.39999999999</v>
      </c>
      <c r="AK11" s="34">
        <v>181881.2</v>
      </c>
      <c r="AL11" s="34">
        <v>173519.1</v>
      </c>
      <c r="AM11" s="34">
        <v>215650.3</v>
      </c>
      <c r="AN11" s="34">
        <v>157817.5</v>
      </c>
      <c r="AO11" s="34">
        <v>434485.5</v>
      </c>
      <c r="AP11" s="34">
        <v>568277.1</v>
      </c>
      <c r="AQ11" s="34">
        <v>425526.5</v>
      </c>
      <c r="AR11" s="34">
        <v>606400</v>
      </c>
      <c r="AS11" s="34">
        <v>628836.9</v>
      </c>
      <c r="AT11" s="37">
        <v>670354</v>
      </c>
      <c r="AU11" s="34">
        <v>738819</v>
      </c>
      <c r="AV11" s="34">
        <v>919226</v>
      </c>
      <c r="AW11" s="34">
        <v>1105415</v>
      </c>
      <c r="AX11" s="34">
        <v>470759</v>
      </c>
      <c r="AY11" s="34"/>
      <c r="BD11" s="7"/>
      <c r="BE11" s="7"/>
      <c r="BF11" s="7"/>
      <c r="BG11" s="7"/>
      <c r="BH11" s="7"/>
      <c r="BI11" s="7"/>
      <c r="BJ11" s="7"/>
      <c r="BK11" s="7"/>
      <c r="BO11" s="7"/>
      <c r="BP11" s="7"/>
      <c r="BQ11" s="7"/>
      <c r="BR11" s="7"/>
      <c r="BV11" s="7"/>
      <c r="BW11" s="7"/>
      <c r="BX11" s="7"/>
      <c r="BY11" s="7"/>
      <c r="CC11" s="7"/>
      <c r="CD11" s="7"/>
      <c r="CE11" s="7"/>
      <c r="CF11" s="7"/>
      <c r="CJ11" s="7"/>
      <c r="CK11" s="7"/>
      <c r="CL11" s="7"/>
      <c r="CM11" s="7"/>
      <c r="CQ11" s="7"/>
      <c r="CR11" s="7"/>
      <c r="CS11" s="7"/>
      <c r="CT11" s="7"/>
      <c r="CX11" s="7"/>
      <c r="CY11" s="7"/>
      <c r="CZ11" s="7"/>
      <c r="DA11" s="7"/>
      <c r="DE11" s="7"/>
      <c r="DF11" s="7"/>
      <c r="DG11" s="7"/>
      <c r="DH11" s="7"/>
      <c r="DL11" s="7"/>
      <c r="DM11" s="7"/>
      <c r="DN11" s="7"/>
      <c r="DO11" s="7"/>
      <c r="DS11" s="7"/>
      <c r="DT11" s="7"/>
      <c r="DU11" s="7"/>
      <c r="DV11" s="7"/>
      <c r="DZ11" s="7"/>
      <c r="EA11" s="7"/>
      <c r="EB11" s="7"/>
      <c r="EC11" s="7"/>
      <c r="EG11" s="7"/>
      <c r="EH11" s="7"/>
      <c r="EI11" s="7"/>
      <c r="EJ11" s="7"/>
      <c r="EN11" s="7"/>
      <c r="EO11" s="7"/>
      <c r="EP11" s="7"/>
      <c r="EQ11" s="7"/>
      <c r="EU11" s="7"/>
      <c r="EV11" s="7"/>
      <c r="EW11" s="7"/>
      <c r="EX11" s="7"/>
      <c r="FB11" s="7"/>
      <c r="FC11" s="7"/>
      <c r="FD11" s="7"/>
      <c r="FE11" s="7"/>
      <c r="FI11" s="7"/>
      <c r="FJ11" s="7"/>
      <c r="FK11" s="7"/>
      <c r="FL11" s="7"/>
    </row>
    <row r="12" spans="1:168" s="8" customFormat="1" ht="17.25" customHeight="1" x14ac:dyDescent="0.8">
      <c r="A12" s="7" t="s">
        <v>13</v>
      </c>
      <c r="B12" s="38">
        <f t="shared" ref="B12:AX12" si="5">B11/B7</f>
        <v>0.15830784913353721</v>
      </c>
      <c r="C12" s="38">
        <f t="shared" si="5"/>
        <v>0.14487804878048779</v>
      </c>
      <c r="D12" s="38">
        <f t="shared" si="5"/>
        <v>0.17332962138084634</v>
      </c>
      <c r="E12" s="38">
        <f t="shared" si="5"/>
        <v>0.39015862738750406</v>
      </c>
      <c r="F12" s="38">
        <f t="shared" si="5"/>
        <v>0.36024270442068768</v>
      </c>
      <c r="G12" s="38">
        <f t="shared" si="5"/>
        <v>0.30225388050180735</v>
      </c>
      <c r="H12" s="38">
        <f t="shared" si="5"/>
        <v>0.27138974451893461</v>
      </c>
      <c r="I12" s="38">
        <f t="shared" si="5"/>
        <v>0.18984448191868092</v>
      </c>
      <c r="J12" s="38">
        <f t="shared" si="5"/>
        <v>0.19159597863650646</v>
      </c>
      <c r="K12" s="38">
        <f t="shared" si="5"/>
        <v>0.13450363196125908</v>
      </c>
      <c r="L12" s="38">
        <f t="shared" si="5"/>
        <v>0.1332324378862404</v>
      </c>
      <c r="M12" s="38">
        <f t="shared" si="5"/>
        <v>0.16165917137116065</v>
      </c>
      <c r="N12" s="38">
        <f t="shared" si="5"/>
        <v>0.13444654325651681</v>
      </c>
      <c r="O12" s="38">
        <f t="shared" si="5"/>
        <v>9.7723012842762927E-2</v>
      </c>
      <c r="P12" s="38">
        <f t="shared" si="5"/>
        <v>7.9216097529003077E-2</v>
      </c>
      <c r="Q12" s="38">
        <f t="shared" si="5"/>
        <v>2.8134101352663258E-2</v>
      </c>
      <c r="R12" s="38">
        <f t="shared" si="5"/>
        <v>4.534197799861827E-2</v>
      </c>
      <c r="S12" s="38">
        <f t="shared" si="5"/>
        <v>3.7814222969815903E-2</v>
      </c>
      <c r="T12" s="38">
        <f t="shared" si="5"/>
        <v>5.7072362225486867E-2</v>
      </c>
      <c r="U12" s="38">
        <f t="shared" si="5"/>
        <v>9.0784624902493477E-2</v>
      </c>
      <c r="V12" s="38">
        <f t="shared" si="5"/>
        <v>6.7682391975897177E-2</v>
      </c>
      <c r="W12" s="38">
        <f t="shared" si="5"/>
        <v>7.3609601190135598E-2</v>
      </c>
      <c r="X12" s="38">
        <f t="shared" si="5"/>
        <v>0.13824686940966011</v>
      </c>
      <c r="Y12" s="38">
        <f t="shared" si="5"/>
        <v>0.15240423161793401</v>
      </c>
      <c r="Z12" s="38">
        <f t="shared" si="5"/>
        <v>0.14743169727390221</v>
      </c>
      <c r="AA12" s="38">
        <f t="shared" si="5"/>
        <v>0.14075948806682137</v>
      </c>
      <c r="AB12" s="38">
        <f t="shared" si="5"/>
        <v>0.1154366561196469</v>
      </c>
      <c r="AC12" s="38">
        <f t="shared" si="5"/>
        <v>6.3836117132049813E-2</v>
      </c>
      <c r="AD12" s="38">
        <f t="shared" si="5"/>
        <v>9.3435857298486469E-2</v>
      </c>
      <c r="AE12" s="38">
        <f t="shared" si="5"/>
        <v>9.5256293162845104E-2</v>
      </c>
      <c r="AF12" s="38">
        <f t="shared" si="5"/>
        <v>9.8410811949271815E-2</v>
      </c>
      <c r="AG12" s="38">
        <f t="shared" si="5"/>
        <v>0.10119230268632934</v>
      </c>
      <c r="AH12" s="38">
        <f t="shared" si="5"/>
        <v>0.10302008890889651</v>
      </c>
      <c r="AI12" s="38">
        <f t="shared" si="5"/>
        <v>9.5861678221311267E-2</v>
      </c>
      <c r="AJ12" s="38">
        <f t="shared" si="5"/>
        <v>9.3467276291107335E-2</v>
      </c>
      <c r="AK12" s="38">
        <f t="shared" si="5"/>
        <v>7.5533449390285709E-2</v>
      </c>
      <c r="AL12" s="38">
        <f t="shared" si="5"/>
        <v>5.5267794748767841E-2</v>
      </c>
      <c r="AM12" s="38">
        <f t="shared" si="5"/>
        <v>5.7609094215328366E-2</v>
      </c>
      <c r="AN12" s="38">
        <f t="shared" si="5"/>
        <v>4.0531512093333978E-2</v>
      </c>
      <c r="AO12" s="38">
        <f t="shared" si="5"/>
        <v>9.1636808661568217E-2</v>
      </c>
      <c r="AP12" s="38">
        <f t="shared" si="5"/>
        <v>9.0985977908201066E-2</v>
      </c>
      <c r="AQ12" s="38">
        <f t="shared" si="5"/>
        <v>6.0006087947116933E-2</v>
      </c>
      <c r="AR12" s="38">
        <f t="shared" si="5"/>
        <v>6.1607233567001929E-2</v>
      </c>
      <c r="AS12" s="38">
        <f t="shared" si="5"/>
        <v>5.0102693237672552E-2</v>
      </c>
      <c r="AT12" s="38">
        <f t="shared" si="5"/>
        <v>5.503720134093034E-2</v>
      </c>
      <c r="AU12" s="38">
        <f t="shared" si="5"/>
        <v>5.0080042568616832E-2</v>
      </c>
      <c r="AV12" s="38">
        <f t="shared" si="5"/>
        <v>5.1817865785414037E-2</v>
      </c>
      <c r="AW12" s="38">
        <f t="shared" si="5"/>
        <v>4.3566162095556638E-2</v>
      </c>
      <c r="AX12" s="38">
        <f t="shared" si="5"/>
        <v>1.4056949699357031E-2</v>
      </c>
      <c r="AY12" s="34"/>
      <c r="BB12" s="13" t="s">
        <v>14</v>
      </c>
      <c r="BC12" s="11">
        <f>STDEV(B12:AS12)</f>
        <v>8.0117011349819509E-2</v>
      </c>
      <c r="BD12" s="7"/>
      <c r="BE12" s="7"/>
      <c r="BF12" s="7"/>
      <c r="BG12" s="7"/>
      <c r="BH12" s="7"/>
      <c r="BI12" s="7"/>
      <c r="BJ12" s="7"/>
      <c r="BK12" s="7"/>
      <c r="BO12" s="7"/>
      <c r="BP12" s="7"/>
      <c r="BQ12" s="7"/>
      <c r="BR12" s="7"/>
      <c r="BV12" s="7"/>
      <c r="BW12" s="7"/>
      <c r="BX12" s="7"/>
      <c r="BY12" s="7"/>
      <c r="CC12" s="7"/>
      <c r="CD12" s="7"/>
      <c r="CE12" s="7"/>
      <c r="CF12" s="7"/>
      <c r="CJ12" s="7"/>
      <c r="CK12" s="7"/>
      <c r="CL12" s="7"/>
      <c r="CM12" s="7"/>
      <c r="CQ12" s="7"/>
      <c r="CR12" s="7"/>
      <c r="CS12" s="7"/>
      <c r="CT12" s="7"/>
      <c r="CX12" s="7"/>
      <c r="CY12" s="7"/>
      <c r="CZ12" s="7"/>
      <c r="DA12" s="7"/>
      <c r="DE12" s="7"/>
      <c r="DF12" s="7"/>
      <c r="DG12" s="7"/>
      <c r="DH12" s="7"/>
      <c r="DL12" s="7"/>
      <c r="DM12" s="7"/>
      <c r="DN12" s="7"/>
      <c r="DO12" s="7"/>
      <c r="DS12" s="7"/>
      <c r="DT12" s="7"/>
      <c r="DU12" s="7"/>
      <c r="DV12" s="7"/>
      <c r="DZ12" s="7"/>
      <c r="EA12" s="7"/>
      <c r="EB12" s="7"/>
      <c r="EC12" s="7"/>
      <c r="EG12" s="7"/>
      <c r="EH12" s="7"/>
      <c r="EI12" s="7"/>
      <c r="EJ12" s="7"/>
      <c r="EN12" s="7"/>
      <c r="EO12" s="7"/>
      <c r="EP12" s="7"/>
      <c r="EQ12" s="7"/>
      <c r="EU12" s="7"/>
      <c r="EV12" s="7"/>
      <c r="EW12" s="7"/>
      <c r="EX12" s="7"/>
      <c r="FB12" s="7"/>
      <c r="FC12" s="7"/>
      <c r="FD12" s="7"/>
      <c r="FE12" s="7"/>
      <c r="FI12" s="7"/>
      <c r="FJ12" s="7"/>
      <c r="FK12" s="7"/>
      <c r="FL12" s="7"/>
    </row>
    <row r="13" spans="1:168" s="8" customFormat="1" ht="17.25" customHeight="1" x14ac:dyDescent="0.8">
      <c r="A13" s="7" t="s">
        <v>15</v>
      </c>
      <c r="B13" s="38"/>
      <c r="C13" s="38">
        <f t="shared" ref="C13:AX13" si="6">(C4-B4)/B4</f>
        <v>0.23325062034739469</v>
      </c>
      <c r="D13" s="38">
        <f t="shared" si="6"/>
        <v>0.31991951710261579</v>
      </c>
      <c r="E13" s="38">
        <f t="shared" si="6"/>
        <v>0.20274390243902432</v>
      </c>
      <c r="F13" s="38">
        <f t="shared" si="6"/>
        <v>0.71609632446134341</v>
      </c>
      <c r="G13" s="38">
        <f t="shared" si="6"/>
        <v>0.26597488921713425</v>
      </c>
      <c r="H13" s="38">
        <f t="shared" si="6"/>
        <v>0.29372626346893183</v>
      </c>
      <c r="I13" s="38">
        <f t="shared" si="6"/>
        <v>5.0450596699607539E-2</v>
      </c>
      <c r="J13" s="38">
        <f t="shared" si="6"/>
        <v>-0.2094831712452698</v>
      </c>
      <c r="K13" s="38">
        <f t="shared" si="6"/>
        <v>-7.5669085883557266E-2</v>
      </c>
      <c r="L13" s="38">
        <f t="shared" si="6"/>
        <v>0.62781407153264068</v>
      </c>
      <c r="M13" s="38">
        <f t="shared" si="6"/>
        <v>0.10774686011260297</v>
      </c>
      <c r="N13" s="38">
        <f t="shared" si="6"/>
        <v>0.2975162453226991</v>
      </c>
      <c r="O13" s="38">
        <f t="shared" si="6"/>
        <v>0.12831432319947769</v>
      </c>
      <c r="P13" s="38">
        <f t="shared" si="6"/>
        <v>0.15021341748376577</v>
      </c>
      <c r="Q13" s="38">
        <f t="shared" si="6"/>
        <v>-8.7945702162898556E-3</v>
      </c>
      <c r="R13" s="38">
        <f t="shared" si="6"/>
        <v>5.4859630202564813E-3</v>
      </c>
      <c r="S13" s="38">
        <f t="shared" si="6"/>
        <v>-4.2379610108751832E-2</v>
      </c>
      <c r="T13" s="38">
        <f t="shared" si="6"/>
        <v>0.20401692724830855</v>
      </c>
      <c r="U13" s="38">
        <f t="shared" si="6"/>
        <v>0.42694845237584111</v>
      </c>
      <c r="V13" s="38">
        <f t="shared" si="6"/>
        <v>0.63141290438671249</v>
      </c>
      <c r="W13" s="38">
        <f t="shared" si="6"/>
        <v>0.36533943152392107</v>
      </c>
      <c r="X13" s="38">
        <f t="shared" si="6"/>
        <v>7.5707143063359281E-2</v>
      </c>
      <c r="Y13" s="38">
        <f t="shared" si="6"/>
        <v>0.35197626794296072</v>
      </c>
      <c r="Z13" s="38">
        <f t="shared" si="6"/>
        <v>0.33185335280334244</v>
      </c>
      <c r="AA13" s="38">
        <f t="shared" si="6"/>
        <v>0.71751509608038611</v>
      </c>
      <c r="AB13" s="38">
        <f t="shared" si="6"/>
        <v>0.38091814287224879</v>
      </c>
      <c r="AC13" s="38">
        <f t="shared" si="6"/>
        <v>7.7377184905708274E-2</v>
      </c>
      <c r="AD13" s="38">
        <f t="shared" si="6"/>
        <v>0.38234291828966177</v>
      </c>
      <c r="AE13" s="38">
        <f t="shared" si="6"/>
        <v>0.27140532724770494</v>
      </c>
      <c r="AF13" s="38">
        <f t="shared" si="6"/>
        <v>0.18129559617900384</v>
      </c>
      <c r="AG13" s="38">
        <f t="shared" si="6"/>
        <v>0.30390011693656843</v>
      </c>
      <c r="AH13" s="38">
        <f t="shared" si="6"/>
        <v>0.28688633914497752</v>
      </c>
      <c r="AI13" s="38">
        <f t="shared" si="6"/>
        <v>0.29680922684710903</v>
      </c>
      <c r="AJ13" s="38">
        <f t="shared" si="6"/>
        <v>0.21658758066583145</v>
      </c>
      <c r="AK13" s="38">
        <f t="shared" si="6"/>
        <v>0.22180895862441641</v>
      </c>
      <c r="AL13" s="38">
        <f t="shared" si="6"/>
        <v>0.29558828240488028</v>
      </c>
      <c r="AM13" s="38">
        <f t="shared" si="6"/>
        <v>0.24887606067847487</v>
      </c>
      <c r="AN13" s="38">
        <f t="shared" si="6"/>
        <v>0.19556109948728534</v>
      </c>
      <c r="AO13" s="38">
        <f t="shared" si="6"/>
        <v>0.17211365119965341</v>
      </c>
      <c r="AP13" s="38">
        <f t="shared" si="6"/>
        <v>0.26332672121081974</v>
      </c>
      <c r="AQ13" s="38">
        <f t="shared" si="6"/>
        <v>9.935973066578821E-2</v>
      </c>
      <c r="AR13" s="38">
        <f t="shared" si="6"/>
        <v>0.25073662895445781</v>
      </c>
      <c r="AS13" s="38">
        <f t="shared" si="6"/>
        <v>0.43581535272990019</v>
      </c>
      <c r="AT13" s="38">
        <f t="shared" si="6"/>
        <v>0.11588722554250755</v>
      </c>
      <c r="AU13" s="38">
        <f t="shared" si="6"/>
        <v>0.28136907817431828</v>
      </c>
      <c r="AV13" s="38">
        <f t="shared" si="6"/>
        <v>0.14158907425219572</v>
      </c>
      <c r="AW13" s="38">
        <f t="shared" si="6"/>
        <v>9.1472105319952521E-2</v>
      </c>
      <c r="AX13" s="38">
        <f t="shared" si="6"/>
        <v>0.27216067906107089</v>
      </c>
      <c r="AY13" s="34"/>
      <c r="BA13" s="7"/>
      <c r="BB13" s="15" t="s">
        <v>16</v>
      </c>
      <c r="BC13" s="14">
        <f>AVERAGE(B12:AX12)</f>
        <v>0.11346570113343794</v>
      </c>
      <c r="BD13" s="7"/>
      <c r="BE13" s="7"/>
      <c r="BF13" s="7"/>
      <c r="BG13" s="7"/>
      <c r="BH13" s="7"/>
      <c r="BI13" s="7"/>
      <c r="BJ13" s="7"/>
      <c r="BK13" s="7"/>
      <c r="BO13" s="7"/>
      <c r="BP13" s="7"/>
      <c r="BQ13" s="7"/>
      <c r="BR13" s="7"/>
      <c r="BV13" s="7"/>
      <c r="BW13" s="7"/>
      <c r="BX13" s="7"/>
      <c r="BY13" s="7"/>
      <c r="CC13" s="7"/>
      <c r="CD13" s="7"/>
      <c r="CE13" s="7"/>
      <c r="CF13" s="7"/>
      <c r="CJ13" s="7"/>
      <c r="CK13" s="7"/>
      <c r="CL13" s="7"/>
      <c r="CM13" s="7"/>
      <c r="CQ13" s="7"/>
      <c r="CR13" s="7"/>
      <c r="CS13" s="7"/>
      <c r="CT13" s="7"/>
      <c r="CX13" s="7"/>
      <c r="CY13" s="7"/>
      <c r="CZ13" s="7"/>
      <c r="DA13" s="7"/>
      <c r="DE13" s="7"/>
      <c r="DF13" s="7"/>
      <c r="DG13" s="7"/>
      <c r="DH13" s="7"/>
      <c r="DL13" s="7"/>
      <c r="DM13" s="7"/>
      <c r="DN13" s="7"/>
      <c r="DO13" s="7"/>
      <c r="DS13" s="7"/>
      <c r="DT13" s="7"/>
      <c r="DU13" s="7"/>
      <c r="DV13" s="7"/>
      <c r="DZ13" s="7"/>
      <c r="EA13" s="7"/>
      <c r="EB13" s="7"/>
      <c r="EC13" s="7"/>
      <c r="EG13" s="7"/>
      <c r="EH13" s="7"/>
      <c r="EI13" s="7"/>
      <c r="EJ13" s="7"/>
      <c r="EN13" s="7"/>
      <c r="EO13" s="7"/>
      <c r="EP13" s="7"/>
      <c r="EQ13" s="7"/>
      <c r="EU13" s="7"/>
      <c r="EV13" s="7"/>
      <c r="EW13" s="7"/>
      <c r="EX13" s="7"/>
      <c r="FB13" s="7"/>
      <c r="FC13" s="7"/>
      <c r="FD13" s="7"/>
      <c r="FE13" s="7"/>
      <c r="FI13" s="7"/>
      <c r="FJ13" s="7"/>
      <c r="FK13" s="7"/>
      <c r="FL13" s="7"/>
    </row>
    <row r="14" spans="1:168" s="8" customFormat="1" ht="17.25" customHeight="1" x14ac:dyDescent="0.8">
      <c r="A14" s="7" t="s">
        <v>17</v>
      </c>
      <c r="B14" s="34"/>
      <c r="C14" s="38">
        <f t="shared" ref="C14:AX14" si="7">(C7-B7)/B7</f>
        <v>0.25382262996941896</v>
      </c>
      <c r="D14" s="38">
        <f t="shared" si="7"/>
        <v>0.46016260162601624</v>
      </c>
      <c r="E14" s="38">
        <f t="shared" si="7"/>
        <v>0.71993318485523383</v>
      </c>
      <c r="F14" s="38">
        <f t="shared" si="7"/>
        <v>0.12042732275817417</v>
      </c>
      <c r="G14" s="38">
        <f t="shared" si="7"/>
        <v>0.35885582201675814</v>
      </c>
      <c r="H14" s="38">
        <f t="shared" si="7"/>
        <v>0.17350627259196258</v>
      </c>
      <c r="I14" s="38">
        <f t="shared" si="7"/>
        <v>-3.2976988584888567E-2</v>
      </c>
      <c r="J14" s="38">
        <f t="shared" si="7"/>
        <v>0.19280494659921305</v>
      </c>
      <c r="K14" s="38">
        <f t="shared" si="7"/>
        <v>3.8014451775054976E-2</v>
      </c>
      <c r="L14" s="38">
        <f t="shared" si="7"/>
        <v>0.19990920096852299</v>
      </c>
      <c r="M14" s="38">
        <f t="shared" si="7"/>
        <v>0.31807289696052465</v>
      </c>
      <c r="N14" s="38">
        <f t="shared" si="7"/>
        <v>0.26638599177112238</v>
      </c>
      <c r="O14" s="38">
        <f t="shared" si="7"/>
        <v>8.8401964488099741E-2</v>
      </c>
      <c r="P14" s="38">
        <f t="shared" si="7"/>
        <v>5.9146129816036098E-2</v>
      </c>
      <c r="Q14" s="38">
        <f t="shared" si="7"/>
        <v>1.2715474863996854E-2</v>
      </c>
      <c r="R14" s="38">
        <f t="shared" si="7"/>
        <v>0.21784997734774447</v>
      </c>
      <c r="S14" s="38">
        <f t="shared" si="7"/>
        <v>0.13737577722272412</v>
      </c>
      <c r="T14" s="38">
        <f t="shared" si="7"/>
        <v>0.24039809363610878</v>
      </c>
      <c r="U14" s="38">
        <f t="shared" si="7"/>
        <v>0.40042189324594119</v>
      </c>
      <c r="V14" s="38">
        <f t="shared" si="7"/>
        <v>0.41060333001587002</v>
      </c>
      <c r="W14" s="38">
        <f t="shared" si="7"/>
        <v>0.33305365928072916</v>
      </c>
      <c r="X14" s="38">
        <f t="shared" si="7"/>
        <v>0.51928248555244039</v>
      </c>
      <c r="Y14" s="38">
        <f t="shared" si="7"/>
        <v>0.32698427643348082</v>
      </c>
      <c r="Z14" s="38">
        <f t="shared" si="7"/>
        <v>0.41640000283810724</v>
      </c>
      <c r="AA14" s="38">
        <f t="shared" si="7"/>
        <v>0.35779407492010057</v>
      </c>
      <c r="AB14" s="38">
        <f t="shared" si="7"/>
        <v>0.16483244850600071</v>
      </c>
      <c r="AC14" s="38">
        <f t="shared" si="7"/>
        <v>0.1178415666600154</v>
      </c>
      <c r="AD14" s="38">
        <f t="shared" si="7"/>
        <v>0.33943927352061992</v>
      </c>
      <c r="AE14" s="38">
        <f t="shared" si="7"/>
        <v>0.32016880493299626</v>
      </c>
      <c r="AF14" s="38">
        <f t="shared" si="7"/>
        <v>0.17161146629492541</v>
      </c>
      <c r="AG14" s="38">
        <f t="shared" si="7"/>
        <v>0.38701378983056411</v>
      </c>
      <c r="AH14" s="38">
        <f t="shared" si="7"/>
        <v>0.22658681170452349</v>
      </c>
      <c r="AI14" s="38">
        <f t="shared" si="7"/>
        <v>0.26133749206170565</v>
      </c>
      <c r="AJ14" s="38">
        <f t="shared" si="7"/>
        <v>0.27060595284073463</v>
      </c>
      <c r="AK14" s="38">
        <f t="shared" si="7"/>
        <v>0.20780381012934676</v>
      </c>
      <c r="AL14" s="38">
        <f t="shared" si="7"/>
        <v>0.30384707658865973</v>
      </c>
      <c r="AM14" s="38">
        <f t="shared" si="7"/>
        <v>0.19229540267154535</v>
      </c>
      <c r="AN14" s="38">
        <f t="shared" si="7"/>
        <v>4.0167627938894536E-2</v>
      </c>
      <c r="AO14" s="38">
        <f t="shared" si="7"/>
        <v>0.21770749190974925</v>
      </c>
      <c r="AP14" s="38">
        <f t="shared" si="7"/>
        <v>0.31728685168063298</v>
      </c>
      <c r="AQ14" s="38">
        <f t="shared" si="7"/>
        <v>0.13539142206375107</v>
      </c>
      <c r="AR14" s="38">
        <f t="shared" si="7"/>
        <v>0.38802148318253266</v>
      </c>
      <c r="AS14" s="38">
        <f t="shared" si="7"/>
        <v>0.27511531297180603</v>
      </c>
      <c r="AT14" s="38">
        <f t="shared" si="7"/>
        <v>-2.9555021793235804E-2</v>
      </c>
      <c r="AU14" s="38">
        <f t="shared" si="7"/>
        <v>0.21122688701174414</v>
      </c>
      <c r="AV14" s="38">
        <f t="shared" si="7"/>
        <v>0.20245660363861015</v>
      </c>
      <c r="AW14" s="38">
        <f t="shared" si="7"/>
        <v>0.43032020141623234</v>
      </c>
      <c r="AX14" s="38">
        <f t="shared" si="7"/>
        <v>0.31987101118804429</v>
      </c>
      <c r="AY14" s="35"/>
      <c r="BA14" s="9"/>
      <c r="BB14" s="16" t="s">
        <v>11</v>
      </c>
      <c r="BC14" s="11">
        <f>BC12/BC13</f>
        <v>0.70609012723237219</v>
      </c>
      <c r="BD14" s="7"/>
      <c r="BE14" s="7"/>
      <c r="BF14" s="7"/>
      <c r="BG14" s="7"/>
      <c r="BH14" s="7"/>
      <c r="BI14" s="7"/>
      <c r="BJ14" s="7"/>
      <c r="BK14" s="7"/>
      <c r="BO14" s="7"/>
      <c r="BP14" s="7"/>
      <c r="BQ14" s="7"/>
      <c r="BR14" s="7"/>
      <c r="BV14" s="7"/>
      <c r="BW14" s="7"/>
      <c r="BX14" s="7"/>
      <c r="BY14" s="7"/>
      <c r="CC14" s="7"/>
      <c r="CD14" s="7"/>
      <c r="CE14" s="7"/>
      <c r="CF14" s="7"/>
      <c r="CJ14" s="7"/>
      <c r="CK14" s="7"/>
      <c r="CL14" s="7"/>
      <c r="CM14" s="7"/>
      <c r="CQ14" s="7"/>
      <c r="CR14" s="7"/>
      <c r="CS14" s="7"/>
      <c r="CT14" s="7"/>
      <c r="CX14" s="7"/>
      <c r="CY14" s="7"/>
      <c r="CZ14" s="7"/>
      <c r="DA14" s="7"/>
      <c r="DE14" s="7"/>
      <c r="DF14" s="7"/>
      <c r="DG14" s="7"/>
      <c r="DH14" s="7"/>
      <c r="DL14" s="7"/>
      <c r="DM14" s="7"/>
      <c r="DN14" s="7"/>
      <c r="DO14" s="7"/>
      <c r="DS14" s="7"/>
      <c r="DT14" s="7"/>
      <c r="DU14" s="7"/>
      <c r="DV14" s="7"/>
      <c r="DZ14" s="7"/>
      <c r="EA14" s="7"/>
      <c r="EB14" s="7"/>
      <c r="EC14" s="7"/>
      <c r="EG14" s="7"/>
      <c r="EH14" s="7"/>
      <c r="EI14" s="7"/>
      <c r="EJ14" s="7"/>
      <c r="EN14" s="7"/>
      <c r="EO14" s="7"/>
      <c r="EP14" s="7"/>
      <c r="EQ14" s="7"/>
      <c r="EU14" s="7"/>
      <c r="EV14" s="7"/>
      <c r="EW14" s="7"/>
      <c r="EX14" s="7"/>
      <c r="FB14" s="7"/>
      <c r="FC14" s="7"/>
      <c r="FD14" s="7"/>
      <c r="FE14" s="7"/>
      <c r="FI14" s="7"/>
      <c r="FJ14" s="7"/>
      <c r="FK14" s="7"/>
      <c r="FL14" s="7"/>
    </row>
    <row r="15" spans="1:168" s="8" customFormat="1" ht="17.25" customHeight="1" x14ac:dyDescent="0.8">
      <c r="A15" s="7" t="s">
        <v>18</v>
      </c>
      <c r="B15" s="34"/>
      <c r="C15" s="38">
        <f t="shared" ref="C15:AN15" si="8">C14-AVERAGE($C$14:$AS$14)</f>
        <v>-2.8015045982521247E-4</v>
      </c>
      <c r="D15" s="38">
        <f t="shared" si="8"/>
        <v>0.20605982119677207</v>
      </c>
      <c r="E15" s="38">
        <f t="shared" si="8"/>
        <v>0.46583040442598966</v>
      </c>
      <c r="F15" s="38">
        <f t="shared" si="8"/>
        <v>-0.13367545767107</v>
      </c>
      <c r="G15" s="38">
        <f t="shared" si="8"/>
        <v>0.10475304158751397</v>
      </c>
      <c r="H15" s="38">
        <f t="shared" si="8"/>
        <v>-8.0596507837281589E-2</v>
      </c>
      <c r="I15" s="38">
        <f t="shared" si="8"/>
        <v>-0.28707976901413274</v>
      </c>
      <c r="J15" s="38">
        <f t="shared" si="8"/>
        <v>-6.1297833830031123E-2</v>
      </c>
      <c r="K15" s="38">
        <f t="shared" si="8"/>
        <v>-0.2160883286541892</v>
      </c>
      <c r="L15" s="38">
        <f t="shared" si="8"/>
        <v>-5.4193579460721175E-2</v>
      </c>
      <c r="M15" s="38">
        <f t="shared" si="8"/>
        <v>6.3970116531280485E-2</v>
      </c>
      <c r="N15" s="38">
        <f t="shared" si="8"/>
        <v>1.2283211341878209E-2</v>
      </c>
      <c r="O15" s="38">
        <f t="shared" si="8"/>
        <v>-0.16570081594114444</v>
      </c>
      <c r="P15" s="38">
        <f t="shared" si="8"/>
        <v>-0.19495665061320808</v>
      </c>
      <c r="Q15" s="38">
        <f t="shared" si="8"/>
        <v>-0.24138730556524732</v>
      </c>
      <c r="R15" s="38">
        <f t="shared" si="8"/>
        <v>-3.6252803081499696E-2</v>
      </c>
      <c r="S15" s="38">
        <f t="shared" si="8"/>
        <v>-0.11672700320652005</v>
      </c>
      <c r="T15" s="38">
        <f t="shared" si="8"/>
        <v>-1.3704686793135384E-2</v>
      </c>
      <c r="U15" s="38">
        <f t="shared" si="8"/>
        <v>0.14631911281669702</v>
      </c>
      <c r="V15" s="38">
        <f t="shared" si="8"/>
        <v>0.15650054958662585</v>
      </c>
      <c r="W15" s="38">
        <f t="shared" si="8"/>
        <v>7.8950878851484996E-2</v>
      </c>
      <c r="X15" s="38">
        <f t="shared" si="8"/>
        <v>0.26517970512319622</v>
      </c>
      <c r="Y15" s="38">
        <f t="shared" si="8"/>
        <v>7.2881496004236657E-2</v>
      </c>
      <c r="Z15" s="38">
        <f t="shared" si="8"/>
        <v>0.16229722240886307</v>
      </c>
      <c r="AA15" s="38">
        <f t="shared" si="8"/>
        <v>0.1036912944908564</v>
      </c>
      <c r="AB15" s="38">
        <f t="shared" si="8"/>
        <v>-8.9270331923243462E-2</v>
      </c>
      <c r="AC15" s="38">
        <f t="shared" si="8"/>
        <v>-0.13626121376922878</v>
      </c>
      <c r="AD15" s="38">
        <f t="shared" si="8"/>
        <v>8.5336493091375754E-2</v>
      </c>
      <c r="AE15" s="38">
        <f t="shared" si="8"/>
        <v>6.6066024503752097E-2</v>
      </c>
      <c r="AF15" s="38">
        <f t="shared" si="8"/>
        <v>-8.2491314134318761E-2</v>
      </c>
      <c r="AG15" s="38">
        <f t="shared" si="8"/>
        <v>0.13291100940131995</v>
      </c>
      <c r="AH15" s="38">
        <f t="shared" si="8"/>
        <v>-2.7515968724720674E-2</v>
      </c>
      <c r="AI15" s="38">
        <f t="shared" si="8"/>
        <v>7.2347116324614769E-3</v>
      </c>
      <c r="AJ15" s="38">
        <f t="shared" si="8"/>
        <v>1.6503172411490463E-2</v>
      </c>
      <c r="AK15" s="38">
        <f t="shared" si="8"/>
        <v>-4.6298970299897407E-2</v>
      </c>
      <c r="AL15" s="38">
        <f t="shared" si="8"/>
        <v>4.9744296159415557E-2</v>
      </c>
      <c r="AM15" s="38">
        <f t="shared" si="8"/>
        <v>-6.1807377757698817E-2</v>
      </c>
      <c r="AN15" s="38">
        <f t="shared" si="8"/>
        <v>-0.21393515249034964</v>
      </c>
      <c r="AO15" s="38">
        <f>AO14-AVERAGE($C$14:$AX$14)</f>
        <v>-3.3557908921894419E-2</v>
      </c>
      <c r="AP15" s="38">
        <f t="shared" ref="AP15:AX15" si="9">AP14-AVERAGE($C$14:$AX$14)</f>
        <v>6.6021450848989305E-2</v>
      </c>
      <c r="AQ15" s="38">
        <f t="shared" si="9"/>
        <v>-0.1158739787678926</v>
      </c>
      <c r="AR15" s="38">
        <f t="shared" si="9"/>
        <v>0.13675608235088899</v>
      </c>
      <c r="AS15" s="38">
        <f t="shared" si="9"/>
        <v>2.3849912140162355E-2</v>
      </c>
      <c r="AT15" s="38">
        <f t="shared" si="9"/>
        <v>-0.2808204226248795</v>
      </c>
      <c r="AU15" s="38">
        <f t="shared" si="9"/>
        <v>-4.0038513819899535E-2</v>
      </c>
      <c r="AV15" s="38">
        <f t="shared" si="9"/>
        <v>-4.8808797193033521E-2</v>
      </c>
      <c r="AW15" s="38">
        <f t="shared" si="9"/>
        <v>0.17905480058458867</v>
      </c>
      <c r="AX15" s="38">
        <f t="shared" si="9"/>
        <v>6.8605610356400615E-2</v>
      </c>
      <c r="AY15" s="35"/>
      <c r="AZ15" s="9"/>
      <c r="BA15" s="9"/>
      <c r="BB15" s="9"/>
      <c r="BC15" s="9"/>
      <c r="BD15" s="7"/>
      <c r="BE15" s="7"/>
      <c r="BF15" s="7"/>
      <c r="BG15" s="7"/>
      <c r="BH15" s="7"/>
      <c r="BI15" s="7"/>
      <c r="BJ15" s="7"/>
      <c r="BK15" s="7"/>
      <c r="BO15" s="7"/>
      <c r="BP15" s="7"/>
      <c r="BQ15" s="7"/>
      <c r="BR15" s="7"/>
      <c r="BV15" s="7"/>
      <c r="BW15" s="7"/>
      <c r="BX15" s="7"/>
      <c r="BY15" s="7"/>
      <c r="CC15" s="7"/>
      <c r="CD15" s="7"/>
      <c r="CE15" s="7"/>
      <c r="CF15" s="7"/>
      <c r="CJ15" s="7"/>
      <c r="CK15" s="7"/>
      <c r="CL15" s="7"/>
      <c r="CM15" s="7"/>
      <c r="CQ15" s="7"/>
      <c r="CR15" s="7"/>
      <c r="CS15" s="7"/>
      <c r="CT15" s="7"/>
      <c r="CX15" s="7"/>
      <c r="CY15" s="7"/>
      <c r="CZ15" s="7"/>
      <c r="DA15" s="7"/>
      <c r="DE15" s="7"/>
      <c r="DF15" s="7"/>
      <c r="DG15" s="7"/>
      <c r="DH15" s="7"/>
      <c r="DL15" s="7"/>
      <c r="DM15" s="7"/>
      <c r="DN15" s="7"/>
      <c r="DO15" s="7"/>
      <c r="DS15" s="7"/>
      <c r="DT15" s="7"/>
      <c r="DU15" s="7"/>
      <c r="DV15" s="7"/>
      <c r="DZ15" s="7"/>
      <c r="EA15" s="7"/>
      <c r="EB15" s="7"/>
      <c r="EC15" s="7"/>
      <c r="EG15" s="7"/>
      <c r="EH15" s="7"/>
      <c r="EI15" s="7"/>
      <c r="EJ15" s="7"/>
      <c r="EN15" s="7"/>
      <c r="EO15" s="7"/>
      <c r="EP15" s="7"/>
      <c r="EQ15" s="7"/>
      <c r="EU15" s="7"/>
      <c r="EV15" s="7"/>
      <c r="EW15" s="7"/>
      <c r="EX15" s="7"/>
      <c r="FB15" s="7"/>
      <c r="FC15" s="7"/>
      <c r="FD15" s="7"/>
      <c r="FE15" s="7"/>
      <c r="FI15" s="7"/>
      <c r="FJ15" s="7"/>
      <c r="FK15" s="7"/>
      <c r="FL15" s="7"/>
    </row>
    <row r="16" spans="1:168" s="3" customFormat="1" ht="18.399999999999999" x14ac:dyDescent="0.75">
      <c r="A16" s="17" t="s">
        <v>19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1"/>
      <c r="AU16" s="41"/>
      <c r="AV16" s="41"/>
      <c r="AW16" s="41"/>
      <c r="AX16" s="41"/>
      <c r="AY16" s="29"/>
    </row>
    <row r="17" spans="1:54" s="3" customFormat="1" x14ac:dyDescent="0.8">
      <c r="A17" s="18" t="s">
        <v>20</v>
      </c>
      <c r="B17" s="28">
        <v>15.2</v>
      </c>
      <c r="C17" s="28">
        <v>20.5</v>
      </c>
      <c r="D17" s="28">
        <v>28.8</v>
      </c>
      <c r="E17" s="28">
        <v>44.9</v>
      </c>
      <c r="F17" s="28">
        <v>113.3</v>
      </c>
      <c r="G17" s="28">
        <v>128.97499999999999</v>
      </c>
      <c r="H17" s="28">
        <v>160.19200000000001</v>
      </c>
      <c r="I17" s="28">
        <v>200.09700000000001</v>
      </c>
      <c r="J17" s="28">
        <v>142.977</v>
      </c>
      <c r="K17" s="28">
        <v>45.975000000000001</v>
      </c>
      <c r="L17" s="28">
        <v>227.607</v>
      </c>
      <c r="M17" s="28">
        <v>173.87700000000001</v>
      </c>
      <c r="N17" s="28">
        <v>208.262</v>
      </c>
      <c r="O17" s="28">
        <v>257.66199999999998</v>
      </c>
      <c r="P17" s="28">
        <v>357.67899999999997</v>
      </c>
      <c r="Q17" s="28">
        <v>373.5</v>
      </c>
      <c r="R17" s="28">
        <v>374.40899999999999</v>
      </c>
      <c r="S17" s="28">
        <v>392.55200000000002</v>
      </c>
      <c r="T17" s="28">
        <v>340.09399999999999</v>
      </c>
      <c r="U17" s="28">
        <v>495.56099999999998</v>
      </c>
      <c r="V17" s="28">
        <v>774.62599999999998</v>
      </c>
      <c r="W17" s="28">
        <v>1297.2909999999999</v>
      </c>
      <c r="X17" s="28">
        <v>1601.056</v>
      </c>
      <c r="Y17" s="28">
        <v>2398.2510000000002</v>
      </c>
      <c r="Z17" s="28">
        <v>3296.125</v>
      </c>
      <c r="AA17" s="28">
        <v>5378.2659999999996</v>
      </c>
      <c r="AB17" s="28">
        <v>6857.8310000000001</v>
      </c>
      <c r="AC17" s="28">
        <v>7923.6409999999996</v>
      </c>
      <c r="AD17" s="28">
        <v>10048.466</v>
      </c>
      <c r="AE17" s="28">
        <v>11295.48</v>
      </c>
      <c r="AF17" s="32">
        <v>12371.875</v>
      </c>
      <c r="AG17" s="32">
        <v>17152.278000000002</v>
      </c>
      <c r="AH17" s="32">
        <v>20375.727999999999</v>
      </c>
      <c r="AI17" s="32">
        <v>26027.466999999997</v>
      </c>
      <c r="AJ17" s="32">
        <v>64460</v>
      </c>
      <c r="AK17" s="32">
        <v>72861.7</v>
      </c>
      <c r="AL17" s="32">
        <v>92610.799999999988</v>
      </c>
      <c r="AM17" s="32">
        <v>127794.19999999998</v>
      </c>
      <c r="AN17" s="32">
        <v>167300.29999999999</v>
      </c>
      <c r="AO17" s="32">
        <f>AO18+AO20</f>
        <v>116500.30000000002</v>
      </c>
      <c r="AP17" s="32">
        <f>AP18+AP20</f>
        <v>157892.59599999999</v>
      </c>
      <c r="AQ17" s="32">
        <f>AQ18+AQ20</f>
        <v>169705.685</v>
      </c>
      <c r="AR17" s="32">
        <f>AR18+AR20</f>
        <v>179969.31400000001</v>
      </c>
      <c r="AS17" s="32">
        <f>AS18+AS20</f>
        <v>240046.435</v>
      </c>
      <c r="AT17" s="32">
        <f>AT18+AT20</f>
        <v>287391</v>
      </c>
      <c r="AU17" s="32">
        <f>AU18+AU20</f>
        <v>317400</v>
      </c>
      <c r="AV17" s="32">
        <f>AV18+AV20</f>
        <v>373880.21500000003</v>
      </c>
      <c r="AW17" s="32">
        <f>AW18+AW20</f>
        <v>416296</v>
      </c>
      <c r="AX17" s="32">
        <f>AX18+AX20</f>
        <v>425553.87399999995</v>
      </c>
      <c r="AY17" s="29"/>
    </row>
    <row r="18" spans="1:54" s="3" customFormat="1" ht="15.75" x14ac:dyDescent="0.75">
      <c r="A18" s="19" t="s">
        <v>21</v>
      </c>
      <c r="B18" s="28"/>
      <c r="C18" s="28"/>
      <c r="D18" s="28"/>
      <c r="E18" s="28"/>
      <c r="F18" s="28"/>
      <c r="G18" s="28">
        <v>99.429000000000002</v>
      </c>
      <c r="H18" s="28">
        <v>107.042</v>
      </c>
      <c r="I18" s="28">
        <v>145.22800000000001</v>
      </c>
      <c r="J18" s="28">
        <v>101.276</v>
      </c>
      <c r="K18" s="28">
        <v>10.643000000000001</v>
      </c>
      <c r="L18" s="28">
        <v>184.58099999999999</v>
      </c>
      <c r="M18" s="28">
        <v>113.952</v>
      </c>
      <c r="N18" s="28">
        <v>123.13800000000001</v>
      </c>
      <c r="O18" s="28">
        <v>125.14100000000001</v>
      </c>
      <c r="P18" s="28">
        <v>190.46699999999998</v>
      </c>
      <c r="Q18" s="28">
        <v>205.34199999999998</v>
      </c>
      <c r="R18" s="28">
        <v>190.23500000000001</v>
      </c>
      <c r="S18" s="28">
        <v>198.07599999999999</v>
      </c>
      <c r="T18" s="28">
        <v>126.75700000000001</v>
      </c>
      <c r="U18" s="28">
        <v>162.23500000000001</v>
      </c>
      <c r="V18" s="28">
        <v>244.608</v>
      </c>
      <c r="W18" s="28">
        <v>464.19299999999998</v>
      </c>
      <c r="X18" s="28">
        <v>470.36199999999997</v>
      </c>
      <c r="Y18" s="28">
        <v>828.45100000000002</v>
      </c>
      <c r="Z18" s="28">
        <v>1065.5720000000001</v>
      </c>
      <c r="AA18" s="28">
        <v>2328.268</v>
      </c>
      <c r="AB18" s="28">
        <v>3196.72</v>
      </c>
      <c r="AC18" s="28">
        <v>3829.48</v>
      </c>
      <c r="AD18" s="28">
        <v>4943.9269999999997</v>
      </c>
      <c r="AE18" s="28">
        <v>4899.1610000000001</v>
      </c>
      <c r="AF18" s="28">
        <v>4467.8999999999996</v>
      </c>
      <c r="AG18" s="29">
        <v>7467.0330000000004</v>
      </c>
      <c r="AH18" s="29">
        <v>9251.741</v>
      </c>
      <c r="AI18" s="29">
        <v>11046.927</v>
      </c>
      <c r="AJ18" s="29">
        <v>14884.1</v>
      </c>
      <c r="AK18" s="29">
        <v>24021.399999999998</v>
      </c>
      <c r="AL18" s="29">
        <v>35783.399999999994</v>
      </c>
      <c r="AM18" s="29">
        <v>57733.399999999994</v>
      </c>
      <c r="AN18" s="29">
        <v>79611.700000000012</v>
      </c>
      <c r="AO18" s="32">
        <v>45668.100000000006</v>
      </c>
      <c r="AP18" s="32">
        <v>70036.562999999995</v>
      </c>
      <c r="AQ18" s="32">
        <v>65980.664999999994</v>
      </c>
      <c r="AR18" s="32">
        <v>57721.29</v>
      </c>
      <c r="AS18" s="32">
        <v>79004.59</v>
      </c>
      <c r="AT18" s="32">
        <v>90403</v>
      </c>
      <c r="AU18" s="32">
        <v>120000</v>
      </c>
      <c r="AV18" s="32">
        <f>54996.677+113585.86+183.056</f>
        <v>168765.59300000002</v>
      </c>
      <c r="AW18" s="32">
        <v>210227</v>
      </c>
      <c r="AX18" s="32">
        <f>(41452.357+92747.781+125.705+426.061+7800.394)</f>
        <v>142552.29799999998</v>
      </c>
      <c r="AY18" s="29"/>
      <c r="AZ18" s="2"/>
      <c r="BA18" s="2"/>
      <c r="BB18" s="2"/>
    </row>
    <row r="19" spans="1:54" s="3" customFormat="1" ht="16.5" x14ac:dyDescent="0.75">
      <c r="A19" s="20" t="s">
        <v>22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9"/>
      <c r="AH19" s="29"/>
      <c r="AI19" s="29"/>
      <c r="AJ19" s="29">
        <v>31869</v>
      </c>
      <c r="AK19" s="29">
        <v>26134</v>
      </c>
      <c r="AL19" s="29">
        <v>29236.5</v>
      </c>
      <c r="AM19" s="29">
        <v>36700.400000000001</v>
      </c>
      <c r="AN19" s="29">
        <f>36732+20555</f>
        <v>57287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42"/>
    </row>
    <row r="20" spans="1:54" s="3" customFormat="1" ht="18" customHeight="1" x14ac:dyDescent="0.75">
      <c r="A20" s="19" t="s">
        <v>23</v>
      </c>
      <c r="B20" s="28"/>
      <c r="C20" s="28"/>
      <c r="D20" s="28"/>
      <c r="E20" s="28"/>
      <c r="F20" s="28"/>
      <c r="G20" s="28">
        <v>29.545999999999999</v>
      </c>
      <c r="H20" s="28">
        <v>53.15</v>
      </c>
      <c r="I20" s="28">
        <v>54.869</v>
      </c>
      <c r="J20" s="28">
        <v>41.701000000000001</v>
      </c>
      <c r="K20" s="28">
        <v>35.332000000000001</v>
      </c>
      <c r="L20" s="28">
        <v>43.026000000000003</v>
      </c>
      <c r="M20" s="28">
        <v>59.924999999999997</v>
      </c>
      <c r="N20" s="28">
        <v>85.123999999999995</v>
      </c>
      <c r="O20" s="28">
        <v>132.52099999999999</v>
      </c>
      <c r="P20" s="28">
        <v>167.21199999999999</v>
      </c>
      <c r="Q20" s="28">
        <v>168.15799999999999</v>
      </c>
      <c r="R20" s="28">
        <v>184.17400000000001</v>
      </c>
      <c r="S20" s="28">
        <v>194.476</v>
      </c>
      <c r="T20" s="28">
        <v>213.33699999999999</v>
      </c>
      <c r="U20" s="28">
        <v>333.32600000000002</v>
      </c>
      <c r="V20" s="28">
        <v>530.01800000000003</v>
      </c>
      <c r="W20" s="28">
        <v>833.09799999999996</v>
      </c>
      <c r="X20" s="28">
        <v>1130.694</v>
      </c>
      <c r="Y20" s="28">
        <v>1569.8</v>
      </c>
      <c r="Z20" s="28">
        <v>2230.5529999999999</v>
      </c>
      <c r="AA20" s="28">
        <v>3049.998</v>
      </c>
      <c r="AB20" s="28">
        <v>3661.1109999999999</v>
      </c>
      <c r="AC20" s="28">
        <v>4094.1610000000001</v>
      </c>
      <c r="AD20" s="28">
        <v>5104.5389999999998</v>
      </c>
      <c r="AE20" s="28">
        <v>6396.3190000000004</v>
      </c>
      <c r="AF20" s="28">
        <v>7903.9750000000004</v>
      </c>
      <c r="AG20" s="29">
        <v>9685.2450000000008</v>
      </c>
      <c r="AH20" s="29">
        <v>11123.986999999999</v>
      </c>
      <c r="AI20" s="29">
        <v>14980.539999999999</v>
      </c>
      <c r="AJ20" s="29">
        <v>17706.900000000001</v>
      </c>
      <c r="AK20" s="29">
        <v>22706.3</v>
      </c>
      <c r="AL20" s="29">
        <v>27590.9</v>
      </c>
      <c r="AM20" s="29">
        <v>33360.400000000001</v>
      </c>
      <c r="AN20" s="29">
        <v>50956.6</v>
      </c>
      <c r="AO20" s="32">
        <v>70832.200000000012</v>
      </c>
      <c r="AP20" s="32">
        <v>87856.032999999996</v>
      </c>
      <c r="AQ20" s="32">
        <v>103725.02</v>
      </c>
      <c r="AR20" s="32">
        <v>122248.024</v>
      </c>
      <c r="AS20" s="32">
        <v>161041.845</v>
      </c>
      <c r="AT20" s="32">
        <f>196988</f>
        <v>196988</v>
      </c>
      <c r="AU20" s="32">
        <v>197400</v>
      </c>
      <c r="AV20" s="32">
        <v>205114.622</v>
      </c>
      <c r="AW20" s="32">
        <v>206069</v>
      </c>
      <c r="AX20" s="32">
        <f>258636.656+24364.92</f>
        <v>283001.576</v>
      </c>
      <c r="AY20" s="29"/>
    </row>
    <row r="21" spans="1:54" s="3" customFormat="1" ht="18" customHeight="1" x14ac:dyDescent="0.75">
      <c r="A21" s="19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</row>
    <row r="22" spans="1:54" s="3" customFormat="1" x14ac:dyDescent="0.8">
      <c r="A22" s="18" t="s">
        <v>24</v>
      </c>
      <c r="B22" s="28">
        <v>11.9</v>
      </c>
      <c r="C22" s="28">
        <v>14.6</v>
      </c>
      <c r="D22" s="28">
        <v>18.600000000000001</v>
      </c>
      <c r="E22" s="28">
        <v>20.399999999999999</v>
      </c>
      <c r="F22" s="28">
        <v>30.2</v>
      </c>
      <c r="G22" s="28">
        <v>47.884</v>
      </c>
      <c r="H22" s="28">
        <v>57.45</v>
      </c>
      <c r="I22" s="28">
        <v>58.390999999999998</v>
      </c>
      <c r="J22" s="28">
        <v>72.326999999999998</v>
      </c>
      <c r="K22" s="28">
        <v>65.867000000000004</v>
      </c>
      <c r="L22" s="28">
        <v>78.248999999999995</v>
      </c>
      <c r="M22" s="28">
        <v>96.819000000000003</v>
      </c>
      <c r="N22" s="28">
        <v>90.346999999999994</v>
      </c>
      <c r="O22" s="28">
        <v>105.907</v>
      </c>
      <c r="P22" s="28">
        <v>136.22800000000001</v>
      </c>
      <c r="Q22" s="28">
        <v>163.52000000000001</v>
      </c>
      <c r="R22" s="28">
        <v>166.43199999999999</v>
      </c>
      <c r="S22" s="28">
        <v>171.679</v>
      </c>
      <c r="T22" s="28">
        <v>223.38800000000001</v>
      </c>
      <c r="U22" s="28">
        <v>309.18700000000001</v>
      </c>
      <c r="V22" s="28">
        <v>482.77499999999998</v>
      </c>
      <c r="W22" s="28">
        <v>546.69799999999998</v>
      </c>
      <c r="X22" s="28">
        <v>765.96500000000003</v>
      </c>
      <c r="Y22" s="28">
        <v>1124.934</v>
      </c>
      <c r="Z22" s="28">
        <v>1869.2249999999999</v>
      </c>
      <c r="AA22" s="28">
        <v>2993.6750000000002</v>
      </c>
      <c r="AB22" s="28">
        <v>3484.616</v>
      </c>
      <c r="AC22" s="28">
        <v>3897.087</v>
      </c>
      <c r="AD22" s="28">
        <v>5383.1170000000002</v>
      </c>
      <c r="AE22" s="28">
        <v>6833.9970000000003</v>
      </c>
      <c r="AF22" s="28">
        <v>8703.7309999999998</v>
      </c>
      <c r="AG22" s="32">
        <v>8247.6200000000008</v>
      </c>
      <c r="AH22" s="32">
        <v>9008.2900000000009</v>
      </c>
      <c r="AI22" s="32">
        <v>11773.2</v>
      </c>
      <c r="AJ22" s="32">
        <v>15253.099999999999</v>
      </c>
      <c r="AK22" s="32">
        <v>19451.2</v>
      </c>
      <c r="AL22" s="32">
        <v>25960.6</v>
      </c>
      <c r="AM22" s="32">
        <v>31587.7</v>
      </c>
      <c r="AN22" s="32">
        <v>33927.738000000005</v>
      </c>
      <c r="AO22" s="32">
        <v>41115.700000000004</v>
      </c>
      <c r="AP22" s="32">
        <v>49612.307000000001</v>
      </c>
      <c r="AQ22" s="32">
        <v>62678.145000000004</v>
      </c>
      <c r="AR22" s="32">
        <v>76067.784</v>
      </c>
      <c r="AS22" s="32">
        <v>94037.750999999989</v>
      </c>
      <c r="AT22" s="29"/>
      <c r="AU22" s="29"/>
      <c r="AV22" s="28">
        <v>154739</v>
      </c>
      <c r="AW22" s="28">
        <v>191200</v>
      </c>
      <c r="AX22" s="28">
        <v>312722</v>
      </c>
      <c r="AY22" s="29"/>
    </row>
    <row r="23" spans="1:54" s="3" customFormat="1" ht="15.75" x14ac:dyDescent="0.75">
      <c r="A23" s="20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32"/>
      <c r="AH23" s="32"/>
      <c r="AI23" s="32"/>
      <c r="AJ23" s="32"/>
      <c r="AK23" s="32"/>
      <c r="AL23" s="32"/>
      <c r="AM23" s="32"/>
      <c r="AN23" s="30"/>
      <c r="AO23" s="30"/>
      <c r="AP23" s="30"/>
      <c r="AQ23" s="30"/>
      <c r="AR23" s="30"/>
      <c r="AS23" s="30"/>
      <c r="AT23" s="29"/>
      <c r="AU23" s="29"/>
      <c r="AV23" s="29"/>
      <c r="AW23" s="29"/>
      <c r="AX23" s="29"/>
      <c r="AY23" s="29"/>
    </row>
    <row r="24" spans="1:54" s="3" customFormat="1" x14ac:dyDescent="0.8">
      <c r="A24" s="18" t="s">
        <v>25</v>
      </c>
      <c r="B24" s="28">
        <v>3.1</v>
      </c>
      <c r="C24" s="28">
        <v>4.0999999999999996</v>
      </c>
      <c r="D24" s="28">
        <v>5.5</v>
      </c>
      <c r="E24" s="28">
        <v>6.9</v>
      </c>
      <c r="F24" s="28">
        <v>8.4</v>
      </c>
      <c r="G24" s="28">
        <v>10.978999999999999</v>
      </c>
      <c r="H24" s="28">
        <v>12.63</v>
      </c>
      <c r="I24" s="28">
        <v>11.045</v>
      </c>
      <c r="J24" s="28">
        <v>12.8</v>
      </c>
      <c r="K24" s="28">
        <v>17.326000000000001</v>
      </c>
      <c r="L24" s="28">
        <v>16.02</v>
      </c>
      <c r="M24" s="28">
        <v>24.748000000000001</v>
      </c>
      <c r="N24" s="28">
        <v>33.341999999999999</v>
      </c>
      <c r="O24" s="28">
        <v>41.134999999999998</v>
      </c>
      <c r="P24" s="28">
        <v>35.718000000000004</v>
      </c>
      <c r="Q24" s="28">
        <v>42.786000000000001</v>
      </c>
      <c r="R24" s="28">
        <v>71.531999999999996</v>
      </c>
      <c r="S24" s="28">
        <v>81.801000000000002</v>
      </c>
      <c r="T24" s="28">
        <v>96.251000000000005</v>
      </c>
      <c r="U24" s="28">
        <v>118.809</v>
      </c>
      <c r="V24" s="28">
        <v>138.62799999999999</v>
      </c>
      <c r="W24" s="28">
        <v>147.29300000000001</v>
      </c>
      <c r="X24" s="28">
        <v>248.666</v>
      </c>
      <c r="Y24" s="28">
        <v>330.99200000000002</v>
      </c>
      <c r="Z24" s="28">
        <v>483.40899999999999</v>
      </c>
      <c r="AA24" s="28">
        <v>598.57799999999997</v>
      </c>
      <c r="AB24" s="28">
        <v>710.548</v>
      </c>
      <c r="AC24" s="28">
        <v>855.56299999999999</v>
      </c>
      <c r="AD24" s="28">
        <v>1152.4670000000001</v>
      </c>
      <c r="AE24" s="28">
        <v>1455.116</v>
      </c>
      <c r="AF24" s="28">
        <v>1910.7180000000001</v>
      </c>
      <c r="AG24" s="32">
        <v>2646.5909999999999</v>
      </c>
      <c r="AH24" s="32">
        <v>2649.7359999999999</v>
      </c>
      <c r="AI24" s="32">
        <v>4096.1000000000004</v>
      </c>
      <c r="AJ24" s="32">
        <v>4316.6000000000004</v>
      </c>
      <c r="AK24" s="32">
        <v>5378.2999999999993</v>
      </c>
      <c r="AL24" s="32">
        <v>7762.2999999999993</v>
      </c>
      <c r="AM24" s="32">
        <v>7770.6</v>
      </c>
      <c r="AN24" s="32">
        <v>7801.6090000000004</v>
      </c>
      <c r="AO24" s="32">
        <v>11132.599999999999</v>
      </c>
      <c r="AP24" s="32">
        <v>12912.719000000001</v>
      </c>
      <c r="AQ24" s="32">
        <v>15894.03</v>
      </c>
      <c r="AR24" s="32">
        <v>21845.637000000002</v>
      </c>
      <c r="AS24" s="32">
        <v>25114.641</v>
      </c>
      <c r="AT24" s="28">
        <v>23523</v>
      </c>
      <c r="AU24" s="28">
        <v>25081</v>
      </c>
      <c r="AV24" s="28">
        <v>29550</v>
      </c>
      <c r="AW24" s="28">
        <v>34906</v>
      </c>
      <c r="AX24" s="28">
        <v>40954</v>
      </c>
      <c r="AY24" s="29"/>
    </row>
    <row r="25" spans="1:54" s="3" customFormat="1" x14ac:dyDescent="0.8">
      <c r="A25" s="18" t="s">
        <v>26</v>
      </c>
      <c r="B25" s="28">
        <v>13.1</v>
      </c>
      <c r="C25" s="28">
        <v>14.5</v>
      </c>
      <c r="D25" s="28">
        <v>17.600000000000001</v>
      </c>
      <c r="E25" s="28">
        <v>22</v>
      </c>
      <c r="F25" s="28">
        <v>26.3</v>
      </c>
      <c r="G25" s="28">
        <v>32.387999999999998</v>
      </c>
      <c r="H25" s="28">
        <v>44.051000000000002</v>
      </c>
      <c r="I25" s="28">
        <v>52.665999999999997</v>
      </c>
      <c r="J25" s="28">
        <v>39.296999999999997</v>
      </c>
      <c r="K25" s="28">
        <v>49.963999999999999</v>
      </c>
      <c r="L25" s="28">
        <v>62.484000000000002</v>
      </c>
      <c r="M25" s="28">
        <v>100.925</v>
      </c>
      <c r="N25" s="28">
        <v>118.254</v>
      </c>
      <c r="O25" s="28">
        <v>148.304</v>
      </c>
      <c r="P25" s="28">
        <v>230.28100000000001</v>
      </c>
      <c r="Q25" s="28">
        <v>220.00899999999999</v>
      </c>
      <c r="R25" s="28">
        <v>216.66300000000001</v>
      </c>
      <c r="S25" s="28">
        <v>194.74299999999999</v>
      </c>
      <c r="T25" s="28">
        <v>178.42</v>
      </c>
      <c r="U25" s="28">
        <v>269.048</v>
      </c>
      <c r="V25" s="28">
        <v>417.29</v>
      </c>
      <c r="W25" s="28">
        <v>538.87300000000005</v>
      </c>
      <c r="X25" s="28">
        <v>322.22699999999998</v>
      </c>
      <c r="Y25" s="28">
        <v>352.41500000000002</v>
      </c>
      <c r="Z25" s="28">
        <v>414.34899999999999</v>
      </c>
      <c r="AA25" s="28">
        <v>655.28099999999995</v>
      </c>
      <c r="AB25" s="28">
        <v>2002.3889999999999</v>
      </c>
      <c r="AC25" s="28">
        <v>1578.5029999999999</v>
      </c>
      <c r="AD25" s="28">
        <v>3442.1689999999999</v>
      </c>
      <c r="AE25" s="28">
        <v>5309.7939999999999</v>
      </c>
      <c r="AF25" s="28">
        <v>4174.5649999999996</v>
      </c>
      <c r="AG25" s="32">
        <v>6130.6579999999994</v>
      </c>
      <c r="AH25" s="32">
        <v>10664.333000000001</v>
      </c>
      <c r="AI25" s="32">
        <v>9436.9000000000015</v>
      </c>
      <c r="AJ25" s="32">
        <v>14590.699999999999</v>
      </c>
      <c r="AK25" s="32">
        <v>14122.999999999998</v>
      </c>
      <c r="AL25" s="32">
        <v>16662.739000000001</v>
      </c>
      <c r="AM25" s="32">
        <v>15899.62</v>
      </c>
      <c r="AN25" s="32">
        <v>28451.058999999997</v>
      </c>
      <c r="AO25" s="32">
        <v>37893.299999999996</v>
      </c>
      <c r="AP25" s="32">
        <v>60104.076999999997</v>
      </c>
      <c r="AQ25" s="32">
        <v>70485.862999999998</v>
      </c>
      <c r="AR25" s="32">
        <v>135969.06000000003</v>
      </c>
      <c r="AS25" s="32">
        <v>217026.348</v>
      </c>
      <c r="AT25" s="29">
        <v>308260</v>
      </c>
      <c r="AU25" s="29">
        <v>367492</v>
      </c>
      <c r="AV25" s="29">
        <v>422016</v>
      </c>
      <c r="AW25" s="29">
        <v>493484</v>
      </c>
      <c r="AX25" s="29">
        <v>702439</v>
      </c>
      <c r="AY25" s="29"/>
    </row>
    <row r="26" spans="1:54" s="3" customFormat="1" ht="20.25" customHeight="1" x14ac:dyDescent="0.75">
      <c r="A26" s="2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29"/>
      <c r="AU26" s="29"/>
      <c r="AV26" s="29"/>
      <c r="AW26" s="29"/>
      <c r="AX26" s="29"/>
      <c r="AY26" s="29"/>
    </row>
    <row r="27" spans="1:54" s="3" customFormat="1" x14ac:dyDescent="0.8">
      <c r="A27" s="22" t="s">
        <v>27</v>
      </c>
      <c r="B27" s="28">
        <v>37.299999999999997</v>
      </c>
      <c r="C27" s="28">
        <v>45.7</v>
      </c>
      <c r="D27" s="28">
        <v>60.7</v>
      </c>
      <c r="E27" s="28">
        <v>63.6</v>
      </c>
      <c r="F27" s="28">
        <v>92.6</v>
      </c>
      <c r="G27" s="28">
        <v>122.6</v>
      </c>
      <c r="H27" s="28">
        <v>169.2</v>
      </c>
      <c r="I27" s="28">
        <v>143.69999999999999</v>
      </c>
      <c r="J27" s="28">
        <v>100.9</v>
      </c>
      <c r="K27" s="28">
        <v>161.30000000000001</v>
      </c>
      <c r="L27" s="28">
        <v>169.8</v>
      </c>
      <c r="M27" s="28">
        <v>217.5</v>
      </c>
      <c r="N27" s="28">
        <v>346.3</v>
      </c>
      <c r="O27" s="28">
        <v>345.7</v>
      </c>
      <c r="P27" s="28">
        <v>273.8</v>
      </c>
      <c r="Q27" s="28">
        <v>224.8</v>
      </c>
      <c r="R27" s="28">
        <v>201.2</v>
      </c>
      <c r="S27" s="28">
        <v>145.80000000000001</v>
      </c>
      <c r="T27" s="28">
        <v>349.7</v>
      </c>
      <c r="U27" s="28">
        <v>502.4</v>
      </c>
      <c r="V27" s="28">
        <v>951.93403000000001</v>
      </c>
      <c r="W27" s="28">
        <v>1245.354</v>
      </c>
      <c r="X27" s="28">
        <v>1123.4280000000001</v>
      </c>
      <c r="Y27" s="28">
        <v>1284.2460000000001</v>
      </c>
      <c r="Z27" s="28">
        <v>1249.883</v>
      </c>
      <c r="AA27" s="28">
        <v>2934.3724400000001</v>
      </c>
      <c r="AB27" s="28">
        <v>4289.1859999999997</v>
      </c>
      <c r="AC27" s="28">
        <v>4431.8500000000004</v>
      </c>
      <c r="AD27" s="28">
        <v>5805.1310000000003</v>
      </c>
      <c r="AE27" s="28">
        <v>7947.7290000000003</v>
      </c>
      <c r="AF27" s="28">
        <v>11635.358</v>
      </c>
      <c r="AG27" s="32">
        <v>16409.284</v>
      </c>
      <c r="AH27" s="32">
        <v>22400.9</v>
      </c>
      <c r="AI27" s="32">
        <v>33087.300000000003</v>
      </c>
      <c r="AJ27" s="32">
        <v>35954.1</v>
      </c>
      <c r="AK27" s="32">
        <v>39806.300000000003</v>
      </c>
      <c r="AL27" s="32">
        <v>48818.9</v>
      </c>
      <c r="AM27" s="32">
        <v>56689.1</v>
      </c>
      <c r="AN27" s="30">
        <v>62554</v>
      </c>
      <c r="AO27" s="30">
        <v>77886</v>
      </c>
      <c r="AP27" s="30">
        <v>78930</v>
      </c>
      <c r="AQ27" s="30">
        <v>76403</v>
      </c>
      <c r="AR27" s="30">
        <v>80397.7</v>
      </c>
      <c r="AS27" s="30">
        <v>133425.83799999999</v>
      </c>
      <c r="AT27" s="29">
        <v>137300</v>
      </c>
      <c r="AU27" s="29">
        <v>169300</v>
      </c>
      <c r="AV27" s="29">
        <v>173825</v>
      </c>
      <c r="AW27" s="29">
        <v>292100</v>
      </c>
      <c r="AX27" s="29">
        <v>325150</v>
      </c>
      <c r="AY27" s="29"/>
    </row>
    <row r="28" spans="1:54" s="46" customFormat="1" x14ac:dyDescent="0.8">
      <c r="B28" s="47">
        <f>B2+621</f>
        <v>1971</v>
      </c>
      <c r="C28" s="47">
        <f>C2+621</f>
        <v>1972</v>
      </c>
      <c r="D28" s="47">
        <f>D2+621</f>
        <v>1973</v>
      </c>
      <c r="E28" s="47">
        <f>E2+621</f>
        <v>1974</v>
      </c>
      <c r="F28" s="47">
        <f>F2+621</f>
        <v>1975</v>
      </c>
      <c r="G28" s="47">
        <f>G2+621</f>
        <v>1976</v>
      </c>
      <c r="H28" s="47">
        <f>H2+621</f>
        <v>1977</v>
      </c>
      <c r="I28" s="47">
        <f>I2+621</f>
        <v>1978</v>
      </c>
      <c r="J28" s="47">
        <f>J2+621</f>
        <v>1979</v>
      </c>
      <c r="K28" s="47">
        <f>K2+621</f>
        <v>1980</v>
      </c>
      <c r="L28" s="47">
        <f>L2+621</f>
        <v>1981</v>
      </c>
      <c r="M28" s="47">
        <f>M2+621</f>
        <v>1982</v>
      </c>
      <c r="N28" s="47">
        <f>N2+621</f>
        <v>1983</v>
      </c>
      <c r="O28" s="47">
        <f>O2+621</f>
        <v>1984</v>
      </c>
      <c r="P28" s="47">
        <f>P2+621</f>
        <v>1985</v>
      </c>
      <c r="Q28" s="47">
        <f>Q2+621</f>
        <v>1986</v>
      </c>
      <c r="R28" s="47">
        <f>R2+621</f>
        <v>1987</v>
      </c>
      <c r="S28" s="47">
        <f>S2+621</f>
        <v>1988</v>
      </c>
      <c r="T28" s="47">
        <f>T2+621</f>
        <v>1989</v>
      </c>
      <c r="U28" s="47">
        <f>U2+621</f>
        <v>1990</v>
      </c>
      <c r="V28" s="47">
        <f>V2+621</f>
        <v>1991</v>
      </c>
      <c r="W28" s="47">
        <f>W2+621</f>
        <v>1992</v>
      </c>
      <c r="X28" s="47">
        <f>X2+621</f>
        <v>1993</v>
      </c>
      <c r="Y28" s="47">
        <f>Y2+621</f>
        <v>1994</v>
      </c>
      <c r="Z28" s="47">
        <f>Z2+621</f>
        <v>1995</v>
      </c>
      <c r="AA28" s="47">
        <f>AA2+621</f>
        <v>1996</v>
      </c>
      <c r="AB28" s="47">
        <f>AB2+621</f>
        <v>1997</v>
      </c>
      <c r="AC28" s="47">
        <f>AC2+621</f>
        <v>1998</v>
      </c>
      <c r="AD28" s="47">
        <f>AD2+621</f>
        <v>1999</v>
      </c>
      <c r="AE28" s="47">
        <f>AE2+621</f>
        <v>2000</v>
      </c>
      <c r="AF28" s="47">
        <f>AF2+621</f>
        <v>2001</v>
      </c>
      <c r="AG28" s="47">
        <f>AG2+621</f>
        <v>2002</v>
      </c>
      <c r="AH28" s="47">
        <f>AH2+621</f>
        <v>2003</v>
      </c>
      <c r="AI28" s="47">
        <f>AI2+621</f>
        <v>2004</v>
      </c>
      <c r="AJ28" s="47">
        <f>AJ2+621</f>
        <v>2005</v>
      </c>
      <c r="AK28" s="47">
        <f>AK2+621</f>
        <v>2006</v>
      </c>
      <c r="AL28" s="47">
        <f>AL2+621</f>
        <v>2007</v>
      </c>
      <c r="AM28" s="47">
        <f>AM2+621</f>
        <v>2008</v>
      </c>
      <c r="AN28" s="47">
        <f>AN2+621</f>
        <v>2009</v>
      </c>
      <c r="AO28" s="47">
        <f>AO2+621</f>
        <v>2010</v>
      </c>
      <c r="AP28" s="47">
        <f>AP2+621</f>
        <v>2011</v>
      </c>
      <c r="AQ28" s="47">
        <f>AQ2+621</f>
        <v>2012</v>
      </c>
      <c r="AR28" s="47">
        <f>AR2+621</f>
        <v>2013</v>
      </c>
      <c r="AS28" s="47">
        <f>AS2+621</f>
        <v>2014</v>
      </c>
      <c r="AT28" s="47">
        <f>AT2+621</f>
        <v>2015</v>
      </c>
      <c r="AU28" s="47">
        <f>AU2+621</f>
        <v>2016</v>
      </c>
      <c r="AV28" s="47">
        <f>AV2+621</f>
        <v>2017</v>
      </c>
      <c r="AW28" s="47">
        <f>AW2+621</f>
        <v>2018</v>
      </c>
      <c r="AX28" s="47">
        <f>AX2+621</f>
        <v>2019</v>
      </c>
    </row>
    <row r="29" spans="1:54" s="48" customFormat="1" x14ac:dyDescent="0.8">
      <c r="A29" s="48" t="s">
        <v>106</v>
      </c>
      <c r="B29" s="49">
        <f>B4/B7</f>
        <v>8.2161060142711517E-2</v>
      </c>
      <c r="C29" s="49">
        <f>C4/C7</f>
        <v>8.0813008130081299E-2</v>
      </c>
      <c r="D29" s="49">
        <f>D4/D7</f>
        <v>7.3051224944320717E-2</v>
      </c>
      <c r="E29" s="49">
        <f>E4/E7</f>
        <v>5.1084493363548075E-2</v>
      </c>
      <c r="F29" s="49">
        <f>F4/F7</f>
        <v>7.8243282288355975E-2</v>
      </c>
      <c r="G29" s="49">
        <f>G4/G7</f>
        <v>7.2895173293642354E-2</v>
      </c>
      <c r="H29" s="49">
        <f>H4/H7</f>
        <v>8.0362928066678746E-2</v>
      </c>
      <c r="I29" s="49">
        <f>I4/I7</f>
        <v>8.7296046468053209E-2</v>
      </c>
      <c r="J29" s="49">
        <f>J4/J7</f>
        <v>5.7854382657869942E-2</v>
      </c>
      <c r="K29" s="49">
        <f>K4/K7</f>
        <v>5.1518159806295399E-2</v>
      </c>
      <c r="L29" s="49">
        <f>L4/L7</f>
        <v>6.9890276201286419E-2</v>
      </c>
      <c r="M29" s="49">
        <f>M4/M7</f>
        <v>5.8737824131662043E-2</v>
      </c>
      <c r="N29" s="49">
        <f>N4/N7</f>
        <v>6.0181715149225538E-2</v>
      </c>
      <c r="O29" s="49">
        <f>O4/O7</f>
        <v>6.2388615064213809E-2</v>
      </c>
      <c r="P29" s="49">
        <f>P4/P7</f>
        <v>6.7752900308055322E-2</v>
      </c>
      <c r="Q29" s="49">
        <f>Q4/Q7</f>
        <v>6.6313830820011646E-2</v>
      </c>
      <c r="R29" s="49">
        <f>R4/R7</f>
        <v>5.475027900302918E-2</v>
      </c>
      <c r="S29" s="49">
        <f>S4/S7</f>
        <v>4.6097327352583872E-2</v>
      </c>
      <c r="T29" s="49">
        <f>T4/T7</f>
        <v>4.4745281952763026E-2</v>
      </c>
      <c r="U29" s="49">
        <f>U4/U7</f>
        <v>4.5592839658928908E-2</v>
      </c>
      <c r="V29" s="49">
        <f>V4/V7</f>
        <v>5.272974009381793E-2</v>
      </c>
      <c r="W29" s="49">
        <f>W4/W7</f>
        <v>5.4006823253418781E-2</v>
      </c>
      <c r="X29" s="49">
        <f>X4/X7</f>
        <v>3.8238791074286793E-2</v>
      </c>
      <c r="Y29" s="49">
        <f>Y4/Y7</f>
        <v>3.8958968064197991E-2</v>
      </c>
      <c r="Z29" s="49">
        <f>Z4/Z7</f>
        <v>3.6633459569394768E-2</v>
      </c>
      <c r="AA29" s="49">
        <f>AA4/AA7</f>
        <v>4.6338779196534965E-2</v>
      </c>
      <c r="AB29" s="49">
        <f>AB4/AB7</f>
        <v>5.4934991717580581E-2</v>
      </c>
      <c r="AC29" s="49">
        <f>AC4/AC7</f>
        <v>5.2946417895646511E-2</v>
      </c>
      <c r="AD29" s="49">
        <f>AD4/AD7</f>
        <v>5.4642347192401658E-2</v>
      </c>
      <c r="AE29" s="49">
        <f>AE4/AE7</f>
        <v>5.2624006152958709E-2</v>
      </c>
      <c r="AF29" s="49">
        <f>AF4/AF7</f>
        <v>5.305897774999966E-2</v>
      </c>
      <c r="AG29" s="49">
        <f>AG4/AG7</f>
        <v>4.9879538184844384E-2</v>
      </c>
      <c r="AH29" s="49">
        <f>AH4/AH7</f>
        <v>5.2331637418908818E-2</v>
      </c>
      <c r="AI29" s="49">
        <f>AI4/AI7</f>
        <v>5.3803324398081408E-2</v>
      </c>
      <c r="AJ29" s="49">
        <f>AJ4/AJ7</f>
        <v>5.1515937033741785E-2</v>
      </c>
      <c r="AK29" s="49">
        <f>AK4/AK7</f>
        <v>5.2113292615806842E-2</v>
      </c>
      <c r="AL29" s="49">
        <f>AL4/AL7</f>
        <v>5.1783197955412238E-2</v>
      </c>
      <c r="AM29" s="49">
        <f>AM4/AM7</f>
        <v>5.4240581761015531E-2</v>
      </c>
      <c r="AN29" s="49">
        <f>AN4/AN7</f>
        <v>6.2343729823169686E-2</v>
      </c>
      <c r="AO29" s="49">
        <f>AO4/AO7</f>
        <v>6.000943352811041E-2</v>
      </c>
      <c r="AP29" s="49">
        <f>AP4/AP7</f>
        <v>5.755126212947758E-2</v>
      </c>
      <c r="AQ29" s="49">
        <f>AQ4/AQ7</f>
        <v>5.5724870564141119E-2</v>
      </c>
      <c r="AR29" s="49">
        <f>AR4/AR7</f>
        <v>5.0213298283043786E-2</v>
      </c>
      <c r="AS29" s="49">
        <f>AS4/AS7</f>
        <v>5.6541572242568103E-2</v>
      </c>
      <c r="AT29" s="49">
        <f>AT4/AT7</f>
        <v>6.50155543018614E-2</v>
      </c>
      <c r="AU29" s="49">
        <f>AU4/AU7</f>
        <v>6.8780607313219846E-2</v>
      </c>
      <c r="AV29" s="49">
        <f>AV4/AV7</f>
        <v>6.5298980097580991E-2</v>
      </c>
      <c r="AW29" s="49">
        <f>AW4/AW7</f>
        <v>4.9829412471265093E-2</v>
      </c>
      <c r="AX29" s="49">
        <f>AX4/AX7</f>
        <v>4.8028192656189315E-2</v>
      </c>
    </row>
    <row r="30" spans="1:54" x14ac:dyDescent="0.8">
      <c r="A30" s="6" t="s">
        <v>107</v>
      </c>
      <c r="B30" s="44">
        <f>B25/B4</f>
        <v>0.16253101736972705</v>
      </c>
      <c r="C30" s="44">
        <f>C25/C4</f>
        <v>0.14587525150905431</v>
      </c>
      <c r="D30" s="44">
        <f>D25/D4</f>
        <v>0.13414634146341461</v>
      </c>
      <c r="E30" s="44">
        <f>E25/E4</f>
        <v>0.13941698352344739</v>
      </c>
      <c r="F30" s="44">
        <f>F25/F4</f>
        <v>9.7119645494830126E-2</v>
      </c>
      <c r="G30" s="44">
        <f>G25/G4</f>
        <v>9.4473581350305993E-2</v>
      </c>
      <c r="H30" s="44">
        <f>H25/H4</f>
        <v>9.9320666571970348E-2</v>
      </c>
      <c r="I30" s="44">
        <f>I25/I4</f>
        <v>0.11304166782929347</v>
      </c>
      <c r="J30" s="44">
        <f>J25/J4</f>
        <v>0.10669805403732271</v>
      </c>
      <c r="K30" s="44">
        <f>K25/K4</f>
        <v>0.14676646143723268</v>
      </c>
      <c r="L30" s="44">
        <f>L25/L4</f>
        <v>0.11275443915114769</v>
      </c>
      <c r="M30" s="44">
        <f>M25/M4</f>
        <v>0.16440804145509871</v>
      </c>
      <c r="N30" s="44">
        <f>N25/N4</f>
        <v>0.14846611132384607</v>
      </c>
      <c r="O30" s="44">
        <f>O25/O4</f>
        <v>0.1650191163314447</v>
      </c>
      <c r="P30" s="44">
        <f>P25/P4</f>
        <v>0.22277223891512671</v>
      </c>
      <c r="Q30" s="44">
        <f>Q25/Q4</f>
        <v>0.2147235791004426</v>
      </c>
      <c r="R30" s="44">
        <f>R25/R4</f>
        <v>0.21030424097003017</v>
      </c>
      <c r="S30" s="44">
        <f>S25/S4</f>
        <v>0.19739300103894786</v>
      </c>
      <c r="T30" s="44">
        <f>T25/T4</f>
        <v>0.15020377100533483</v>
      </c>
      <c r="U30" s="44">
        <f>U25/U4</f>
        <v>0.15872991525098745</v>
      </c>
      <c r="V30" s="44">
        <f>V25/V4</f>
        <v>0.15090481611369938</v>
      </c>
      <c r="W30" s="44">
        <f>W25/W4</f>
        <v>0.14272856984316554</v>
      </c>
      <c r="X30" s="44">
        <f>X25/X4</f>
        <v>7.9340030955285204E-2</v>
      </c>
      <c r="Y30" s="44">
        <f>Y25/Y4</f>
        <v>6.4182370705528E-2</v>
      </c>
      <c r="Z30" s="44">
        <f>Z25/Z4</f>
        <v>5.6659306705013034E-2</v>
      </c>
      <c r="AA30" s="44">
        <f>AA25/AA4</f>
        <v>5.217133786421168E-2</v>
      </c>
      <c r="AB30" s="44">
        <f>AB25/AB4</f>
        <v>0.11544760118008114</v>
      </c>
      <c r="AC30" s="44">
        <f>AC25/AC4</f>
        <v>8.4472257297779088E-2</v>
      </c>
      <c r="AD30" s="44">
        <f>AD25/AD4</f>
        <v>0.13325548219508465</v>
      </c>
      <c r="AE30" s="44">
        <f>AE25/AE4</f>
        <v>0.16167636701605947</v>
      </c>
      <c r="AF30" s="44">
        <f>AF25/AF4</f>
        <v>0.10760228946887566</v>
      </c>
      <c r="AG30" s="44">
        <f>AG25/AG4</f>
        <v>0.1211917480401019</v>
      </c>
      <c r="AH30" s="44">
        <f>AH25/AH4</f>
        <v>0.16381718812306559</v>
      </c>
      <c r="AI30" s="44">
        <f>AI25/AI4</f>
        <v>0.11178384156627821</v>
      </c>
      <c r="AJ30" s="44">
        <f>AJ25/AJ4</f>
        <v>0.14206347274488706</v>
      </c>
      <c r="AK30" s="44">
        <f>AK25/AK4</f>
        <v>0.11254597108055446</v>
      </c>
      <c r="AL30" s="44">
        <f>AL25/AL4</f>
        <v>0.10249020784310067</v>
      </c>
      <c r="AM30" s="44">
        <f>AM25/AM4</f>
        <v>7.8307504865277835E-2</v>
      </c>
      <c r="AN30" s="44">
        <f>AN25/AN4</f>
        <v>0.11720423425958142</v>
      </c>
      <c r="AO30" s="44">
        <f>AO25/AO4</f>
        <v>0.13317955813823529</v>
      </c>
      <c r="AP30" s="44">
        <f>AP25/AP4</f>
        <v>0.16721044069957225</v>
      </c>
      <c r="AQ30" s="44">
        <f>AQ25/AQ4</f>
        <v>0.17836993577012303</v>
      </c>
      <c r="AR30" s="44">
        <f>AR25/AR4</f>
        <v>0.27510207167738232</v>
      </c>
      <c r="AS30" s="44">
        <f>AS25/AS4</f>
        <v>0.30582123328836847</v>
      </c>
      <c r="AT30" s="44">
        <f>AT25/AT4</f>
        <v>0.38927099138075277</v>
      </c>
      <c r="AU30" s="44">
        <f>AU25/AU4</f>
        <v>0.36216670083098124</v>
      </c>
      <c r="AV30" s="44">
        <f>AV25/AV4</f>
        <v>0.36431725477500809</v>
      </c>
      <c r="AW30" s="44">
        <f>AW25/AW4</f>
        <v>0.3903114208745474</v>
      </c>
      <c r="AX30" s="44">
        <f>AX25/AX4</f>
        <v>0.43672175952291542</v>
      </c>
    </row>
    <row r="31" spans="1:54" x14ac:dyDescent="0.8">
      <c r="A31" s="6" t="s">
        <v>108</v>
      </c>
      <c r="B31" s="44">
        <f>B27/B4</f>
        <v>0.46277915632754341</v>
      </c>
      <c r="C31" s="44">
        <f>C27/C4</f>
        <v>0.4597585513078471</v>
      </c>
      <c r="D31" s="44">
        <f>D27/D4</f>
        <v>0.46265243902439018</v>
      </c>
      <c r="E31" s="44">
        <f>E27/E4</f>
        <v>0.40304182509505704</v>
      </c>
      <c r="F31" s="44">
        <f>F27/F4</f>
        <v>0.34194977843426883</v>
      </c>
      <c r="G31" s="44">
        <f>G27/G4</f>
        <v>0.3576158167700233</v>
      </c>
      <c r="H31" s="44">
        <f>H27/H4</f>
        <v>0.38149092606245899</v>
      </c>
      <c r="I31" s="44">
        <f>I27/I4</f>
        <v>0.30843594856395912</v>
      </c>
      <c r="J31" s="44">
        <f>J27/J4</f>
        <v>0.27396070062258859</v>
      </c>
      <c r="K31" s="44">
        <f>K27/K4</f>
        <v>0.47380974761479533</v>
      </c>
      <c r="L31" s="44">
        <f>L27/L4</f>
        <v>0.30640970116933741</v>
      </c>
      <c r="M31" s="44">
        <f>M27/M4</f>
        <v>0.35431012154058927</v>
      </c>
      <c r="N31" s="44">
        <f>N27/N4</f>
        <v>0.43477442075065442</v>
      </c>
      <c r="O31" s="44">
        <f>O27/O4</f>
        <v>0.38466331667237857</v>
      </c>
      <c r="P31" s="44">
        <f>P27/P4</f>
        <v>0.26487221705204378</v>
      </c>
      <c r="Q31" s="44">
        <f>Q27/Q4</f>
        <v>0.21939948175656224</v>
      </c>
      <c r="R31" s="44">
        <f>R27/R4</f>
        <v>0.19529505860793059</v>
      </c>
      <c r="S31" s="44">
        <f>S27/S4</f>
        <v>0.14778400020272153</v>
      </c>
      <c r="T31" s="44">
        <f>T27/T4</f>
        <v>0.29439669723442208</v>
      </c>
      <c r="U31" s="44">
        <f>U27/U4</f>
        <v>0.29640030560381825</v>
      </c>
      <c r="V31" s="44">
        <f>V27/V4</f>
        <v>0.34424843573898917</v>
      </c>
      <c r="W31" s="44">
        <f>W27/W4</f>
        <v>0.32985062411452337</v>
      </c>
      <c r="X31" s="44">
        <f>X27/X4</f>
        <v>0.2766149711105344</v>
      </c>
      <c r="Y31" s="44">
        <f>Y27/Y4</f>
        <v>0.23388888909124617</v>
      </c>
      <c r="Z31" s="44">
        <f>Z27/Z4</f>
        <v>0.17091269495614039</v>
      </c>
      <c r="AA31" s="44">
        <f>AA27/AA4</f>
        <v>0.23362517147097389</v>
      </c>
      <c r="AB31" s="44">
        <f>AB27/AB4</f>
        <v>0.24729272619615245</v>
      </c>
      <c r="AC31" s="44">
        <f>AC27/AC4</f>
        <v>0.23716671650618487</v>
      </c>
      <c r="AD31" s="44">
        <f>AD27/AD4</f>
        <v>0.22473200200531526</v>
      </c>
      <c r="AE31" s="44">
        <f>AE27/AE4</f>
        <v>0.24199807953908939</v>
      </c>
      <c r="AF31" s="44">
        <f>AF27/AF4</f>
        <v>0.29990937009963875</v>
      </c>
      <c r="AG31" s="44">
        <f>AG27/AG4</f>
        <v>0.32438113691001447</v>
      </c>
      <c r="AH31" s="44">
        <f>AH27/AH4</f>
        <v>0.34410520089966995</v>
      </c>
      <c r="AI31" s="44">
        <f>AI27/AI4</f>
        <v>0.39193225540759324</v>
      </c>
      <c r="AJ31" s="44">
        <f>AJ27/AJ4</f>
        <v>0.35006985993934109</v>
      </c>
      <c r="AK31" s="44">
        <f>AK27/AK4</f>
        <v>0.31721579612149514</v>
      </c>
      <c r="AL31" s="44">
        <f>AL27/AL4</f>
        <v>0.30027831604825272</v>
      </c>
      <c r="AM31" s="44">
        <f>AM27/AM4</f>
        <v>0.27920050756296194</v>
      </c>
      <c r="AN31" s="44">
        <f>AN27/AN4</f>
        <v>0.25769141562969083</v>
      </c>
      <c r="AO31" s="44">
        <f>AO27/AO4</f>
        <v>0.27373765454987015</v>
      </c>
      <c r="AP31" s="44">
        <f>AP27/AP4</f>
        <v>0.21958443991107687</v>
      </c>
      <c r="AQ31" s="44">
        <f>AQ27/AQ4</f>
        <v>0.1933437092576239</v>
      </c>
      <c r="AR31" s="44">
        <f>AR27/AR4</f>
        <v>0.1626662258906304</v>
      </c>
      <c r="AS31" s="44">
        <f>AS27/AS4</f>
        <v>0.18801613124731772</v>
      </c>
      <c r="AT31" s="44">
        <f>AT27/AT4</f>
        <v>0.17338255731063829</v>
      </c>
      <c r="AU31" s="44">
        <f>AU27/AU4</f>
        <v>0.16684668632428767</v>
      </c>
      <c r="AV31" s="44">
        <f>AV27/AV4</f>
        <v>0.15005935038307974</v>
      </c>
      <c r="AW31" s="44">
        <f>AW27/AW4</f>
        <v>0.23103072447628553</v>
      </c>
      <c r="AX31" s="44">
        <f>AX27/AX4</f>
        <v>0.20215289884086154</v>
      </c>
    </row>
    <row r="33" spans="39:40" x14ac:dyDescent="0.8">
      <c r="AM33" s="33">
        <v>2008</v>
      </c>
      <c r="AN33" s="33">
        <v>2008</v>
      </c>
    </row>
    <row r="34" spans="39:40" x14ac:dyDescent="0.8">
      <c r="AM34" s="33">
        <v>0</v>
      </c>
      <c r="AN34" s="33">
        <v>0.1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D90AE-10A2-47BD-BD44-AA282D60CE4E}">
  <dimension ref="A1:BM10"/>
  <sheetViews>
    <sheetView topLeftCell="D1" workbookViewId="0">
      <selection activeCell="AU20" sqref="AU20"/>
    </sheetView>
  </sheetViews>
  <sheetFormatPr defaultRowHeight="14.25" x14ac:dyDescent="0.45"/>
  <cols>
    <col min="3" max="3" width="48" bestFit="1" customWidth="1"/>
  </cols>
  <sheetData>
    <row r="1" spans="1:65" s="45" customFormat="1" x14ac:dyDescent="0.45">
      <c r="A1" s="45" t="s">
        <v>28</v>
      </c>
      <c r="B1" s="45" t="s">
        <v>29</v>
      </c>
      <c r="C1" s="45" t="s">
        <v>30</v>
      </c>
      <c r="D1" s="45" t="s">
        <v>31</v>
      </c>
      <c r="E1" s="45" t="s">
        <v>32</v>
      </c>
      <c r="F1" s="45" t="s">
        <v>33</v>
      </c>
      <c r="G1" s="45" t="s">
        <v>34</v>
      </c>
      <c r="H1" s="45" t="s">
        <v>35</v>
      </c>
      <c r="I1" s="45" t="s">
        <v>36</v>
      </c>
      <c r="J1" s="45" t="s">
        <v>37</v>
      </c>
      <c r="K1" s="45" t="s">
        <v>38</v>
      </c>
      <c r="L1" s="45" t="s">
        <v>39</v>
      </c>
      <c r="M1" s="45" t="s">
        <v>40</v>
      </c>
      <c r="N1" s="45" t="s">
        <v>41</v>
      </c>
      <c r="O1" s="45" t="s">
        <v>42</v>
      </c>
      <c r="P1" s="45" t="s">
        <v>43</v>
      </c>
      <c r="Q1" s="45" t="s">
        <v>44</v>
      </c>
      <c r="R1" s="45" t="s">
        <v>45</v>
      </c>
      <c r="S1" s="45" t="s">
        <v>46</v>
      </c>
      <c r="T1" s="45" t="s">
        <v>47</v>
      </c>
      <c r="U1" s="45" t="s">
        <v>48</v>
      </c>
      <c r="V1" s="45" t="s">
        <v>49</v>
      </c>
      <c r="W1" s="45" t="s">
        <v>50</v>
      </c>
      <c r="X1" s="45" t="s">
        <v>51</v>
      </c>
      <c r="Y1" s="45" t="s">
        <v>52</v>
      </c>
      <c r="Z1" s="45" t="s">
        <v>53</v>
      </c>
      <c r="AA1" s="45" t="s">
        <v>54</v>
      </c>
      <c r="AB1" s="45" t="s">
        <v>55</v>
      </c>
      <c r="AC1" s="45" t="s">
        <v>56</v>
      </c>
      <c r="AD1" s="45" t="s">
        <v>57</v>
      </c>
      <c r="AE1" s="45" t="s">
        <v>58</v>
      </c>
      <c r="AF1" s="45" t="s">
        <v>59</v>
      </c>
      <c r="AG1" s="45" t="s">
        <v>60</v>
      </c>
      <c r="AH1" s="45" t="s">
        <v>61</v>
      </c>
      <c r="AI1" s="45" t="s">
        <v>62</v>
      </c>
      <c r="AJ1" s="45" t="s">
        <v>63</v>
      </c>
      <c r="AK1" s="45" t="s">
        <v>64</v>
      </c>
      <c r="AL1" s="45" t="s">
        <v>65</v>
      </c>
      <c r="AM1" s="45" t="s">
        <v>66</v>
      </c>
      <c r="AN1" s="45" t="s">
        <v>67</v>
      </c>
      <c r="AO1" s="45" t="s">
        <v>68</v>
      </c>
      <c r="AP1" s="45" t="s">
        <v>69</v>
      </c>
      <c r="AQ1" s="45" t="s">
        <v>70</v>
      </c>
      <c r="AR1" s="45" t="s">
        <v>71</v>
      </c>
      <c r="AS1" s="45" t="s">
        <v>72</v>
      </c>
      <c r="AT1" s="45" t="s">
        <v>73</v>
      </c>
      <c r="AU1" s="45" t="s">
        <v>74</v>
      </c>
      <c r="AV1" s="45" t="s">
        <v>75</v>
      </c>
      <c r="AW1" s="45" t="s">
        <v>76</v>
      </c>
      <c r="AX1" s="45" t="s">
        <v>77</v>
      </c>
      <c r="AY1" s="45" t="s">
        <v>78</v>
      </c>
      <c r="AZ1" s="45" t="s">
        <v>79</v>
      </c>
      <c r="BA1" s="45" t="s">
        <v>80</v>
      </c>
      <c r="BB1" s="45" t="s">
        <v>81</v>
      </c>
      <c r="BC1" s="45" t="s">
        <v>82</v>
      </c>
      <c r="BD1" s="45" t="s">
        <v>83</v>
      </c>
      <c r="BE1" s="45" t="s">
        <v>84</v>
      </c>
      <c r="BF1" s="45" t="s">
        <v>85</v>
      </c>
      <c r="BG1" s="45" t="s">
        <v>86</v>
      </c>
      <c r="BH1" s="45" t="s">
        <v>87</v>
      </c>
      <c r="BI1" s="45" t="s">
        <v>88</v>
      </c>
      <c r="BJ1" s="45" t="s">
        <v>89</v>
      </c>
      <c r="BK1" s="45" t="s">
        <v>90</v>
      </c>
      <c r="BL1" s="45" t="s">
        <v>91</v>
      </c>
      <c r="BM1" s="45" t="s">
        <v>92</v>
      </c>
    </row>
    <row r="2" spans="1:65" s="24" customFormat="1" x14ac:dyDescent="0.45">
      <c r="A2" s="24" t="s">
        <v>93</v>
      </c>
      <c r="B2" s="24" t="s">
        <v>94</v>
      </c>
      <c r="C2" s="24" t="s">
        <v>95</v>
      </c>
      <c r="D2" s="24" t="s">
        <v>96</v>
      </c>
      <c r="E2" s="24" t="s">
        <v>97</v>
      </c>
      <c r="F2" s="24" t="s">
        <v>97</v>
      </c>
      <c r="G2" s="24" t="s">
        <v>97</v>
      </c>
      <c r="H2" s="24" t="s">
        <v>97</v>
      </c>
      <c r="I2" s="24" t="s">
        <v>97</v>
      </c>
      <c r="J2" s="24" t="s">
        <v>97</v>
      </c>
      <c r="K2" s="24" t="s">
        <v>97</v>
      </c>
      <c r="L2" s="24" t="s">
        <v>97</v>
      </c>
      <c r="M2" s="24" t="s">
        <v>97</v>
      </c>
      <c r="N2" s="24" t="s">
        <v>97</v>
      </c>
      <c r="O2" s="24" t="s">
        <v>97</v>
      </c>
      <c r="P2" s="24" t="s">
        <v>97</v>
      </c>
      <c r="Q2" s="24">
        <v>42.551210428305403</v>
      </c>
      <c r="R2" s="24">
        <v>43.039772727272727</v>
      </c>
      <c r="S2" s="24">
        <v>36.621382161842881</v>
      </c>
      <c r="T2" s="24">
        <v>30.567081604426004</v>
      </c>
      <c r="U2" s="24">
        <v>32.947658402203857</v>
      </c>
      <c r="V2" s="24">
        <v>35.408643560119813</v>
      </c>
      <c r="W2" s="24">
        <v>29.245283018867923</v>
      </c>
      <c r="X2" s="24">
        <v>26.060764798323731</v>
      </c>
      <c r="Y2" s="24">
        <v>45.933562428407789</v>
      </c>
      <c r="Z2" s="24">
        <v>30.251202565473008</v>
      </c>
      <c r="AA2" s="24">
        <v>34.38095238095238</v>
      </c>
      <c r="AB2" s="24">
        <v>41.433778857837183</v>
      </c>
      <c r="AC2" s="24">
        <v>35.427083333333329</v>
      </c>
      <c r="AD2" s="24">
        <v>22.99128333477173</v>
      </c>
      <c r="AE2" s="24">
        <v>20.701722073855787</v>
      </c>
      <c r="AF2" s="24">
        <v>17.08969302006517</v>
      </c>
      <c r="AG2" s="24">
        <v>12.157620567971769</v>
      </c>
      <c r="AH2" s="24">
        <v>23.811803323531421</v>
      </c>
      <c r="AI2" s="24">
        <v>23.371285491567061</v>
      </c>
      <c r="AJ2" s="24">
        <v>26.552410838211333</v>
      </c>
      <c r="AK2" s="24">
        <v>22.740601427733626</v>
      </c>
      <c r="AL2" s="24">
        <v>22.333414693678304</v>
      </c>
      <c r="AM2" s="24">
        <v>18.647675180091682</v>
      </c>
      <c r="AN2" s="24">
        <v>9.838735950480535</v>
      </c>
      <c r="AO2" s="24">
        <v>13.509237284191913</v>
      </c>
      <c r="AP2" s="24">
        <v>13.375202089292376</v>
      </c>
      <c r="AQ2" s="24">
        <v>14.763431712584255</v>
      </c>
      <c r="AR2" s="24">
        <v>14.676049686589405</v>
      </c>
      <c r="AS2" s="24">
        <v>22.057928024748026</v>
      </c>
      <c r="AT2" s="24">
        <v>28.017417562748388</v>
      </c>
      <c r="AU2" s="24">
        <v>33.658561393968675</v>
      </c>
      <c r="AV2" s="24">
        <v>34.231534143702731</v>
      </c>
      <c r="AW2" s="24">
        <v>38.903757473211336</v>
      </c>
      <c r="AX2" s="24">
        <v>26.604484667580031</v>
      </c>
      <c r="AY2" s="24">
        <v>26.214205063196843</v>
      </c>
      <c r="AZ2" s="24">
        <v>25.319069281741985</v>
      </c>
      <c r="BA2" s="24">
        <v>23.526981374659687</v>
      </c>
      <c r="BB2" s="24">
        <v>20.696450254262242</v>
      </c>
      <c r="BC2" s="24" t="s">
        <v>97</v>
      </c>
      <c r="BD2" s="24" t="s">
        <v>97</v>
      </c>
      <c r="BE2" s="24" t="s">
        <v>97</v>
      </c>
      <c r="BF2" s="24" t="s">
        <v>97</v>
      </c>
      <c r="BG2" s="24" t="s">
        <v>97</v>
      </c>
      <c r="BH2" s="24" t="s">
        <v>97</v>
      </c>
      <c r="BI2" s="24" t="s">
        <v>97</v>
      </c>
      <c r="BJ2" s="24" t="s">
        <v>97</v>
      </c>
      <c r="BK2" s="24" t="s">
        <v>97</v>
      </c>
      <c r="BL2" s="24" t="s">
        <v>97</v>
      </c>
      <c r="BM2" s="24" t="s">
        <v>97</v>
      </c>
    </row>
    <row r="3" spans="1:65" s="24" customFormat="1" x14ac:dyDescent="0.45">
      <c r="A3" s="24" t="s">
        <v>93</v>
      </c>
      <c r="B3" s="24" t="s">
        <v>94</v>
      </c>
      <c r="C3" s="24" t="s">
        <v>98</v>
      </c>
      <c r="D3" s="24" t="s">
        <v>99</v>
      </c>
      <c r="E3" s="24" t="s">
        <v>97</v>
      </c>
      <c r="F3" s="24" t="s">
        <v>97</v>
      </c>
      <c r="G3" s="24" t="s">
        <v>97</v>
      </c>
      <c r="H3" s="24" t="s">
        <v>97</v>
      </c>
      <c r="I3" s="24" t="s">
        <v>97</v>
      </c>
      <c r="J3" s="24" t="s">
        <v>97</v>
      </c>
      <c r="K3" s="24" t="s">
        <v>97</v>
      </c>
      <c r="L3" s="24" t="s">
        <v>97</v>
      </c>
      <c r="M3" s="24" t="s">
        <v>97</v>
      </c>
      <c r="N3" s="24" t="s">
        <v>97</v>
      </c>
      <c r="O3" s="24" t="s">
        <v>97</v>
      </c>
      <c r="P3" s="24" t="s">
        <v>97</v>
      </c>
      <c r="Q3" s="24">
        <v>8.2655132691581983</v>
      </c>
      <c r="R3" s="24">
        <v>7.5478109107978186</v>
      </c>
      <c r="S3" s="24">
        <v>5.417790963853033</v>
      </c>
      <c r="T3" s="24">
        <v>8.1940784534241491</v>
      </c>
      <c r="U3" s="24">
        <v>7.5620585042121728</v>
      </c>
      <c r="V3" s="24">
        <v>8.2163230083442009</v>
      </c>
      <c r="W3" s="24">
        <v>8.8708585694168676</v>
      </c>
      <c r="X3" s="24">
        <v>5.9933747422719978</v>
      </c>
      <c r="Y3" s="24">
        <v>5.1702848762086928</v>
      </c>
      <c r="Z3" s="24">
        <v>6.9790356000609943</v>
      </c>
      <c r="AA3" s="24">
        <v>5.9229317268467847</v>
      </c>
      <c r="AB3" s="24">
        <v>6.0339809694806679</v>
      </c>
      <c r="AC3" s="24">
        <v>6.4370965956530686</v>
      </c>
      <c r="AD3" s="24">
        <v>7.3298096379410929</v>
      </c>
      <c r="AE3" s="24">
        <v>6.7842508906043815</v>
      </c>
      <c r="AF3" s="24">
        <v>6.0053384247970429</v>
      </c>
      <c r="AG3" s="24">
        <v>5.4345524231028888</v>
      </c>
      <c r="AH3" s="24">
        <v>5.3697504436696866</v>
      </c>
      <c r="AI3" s="24">
        <v>5.572236545500961</v>
      </c>
      <c r="AJ3" s="24">
        <v>6.1618908119273934</v>
      </c>
      <c r="AK3" s="24">
        <v>6.8811806460260767</v>
      </c>
      <c r="AL3" s="24">
        <v>3.8602459915157725</v>
      </c>
      <c r="AM3" s="24">
        <v>4.3712361161890732</v>
      </c>
      <c r="AN3" s="24">
        <v>6.2207986784797242</v>
      </c>
      <c r="AO3" s="24">
        <v>7.9463151397027367</v>
      </c>
      <c r="AP3" s="24">
        <v>10.157962098657606</v>
      </c>
      <c r="AQ3" s="24">
        <v>8.644376053910598</v>
      </c>
      <c r="AR3" s="24">
        <v>8.3278233366066203</v>
      </c>
      <c r="AS3" s="24">
        <v>5.8612820963446604</v>
      </c>
      <c r="AT3" s="24">
        <v>5.7469035584749566</v>
      </c>
      <c r="AU3" s="24">
        <v>4.9943777116746091</v>
      </c>
      <c r="AV3" s="24">
        <v>5.2013253496317144</v>
      </c>
      <c r="AW3" s="24">
        <v>5.1953233518613864</v>
      </c>
      <c r="AX3" s="24">
        <v>6.6575937154611076</v>
      </c>
      <c r="AY3" s="24">
        <v>6.2176814095270929</v>
      </c>
      <c r="AZ3" s="24">
        <v>5.9376876895655775</v>
      </c>
      <c r="BA3" s="24">
        <v>6.1978092880360265</v>
      </c>
      <c r="BB3" s="24">
        <v>7.3584780414963191</v>
      </c>
      <c r="BC3" s="24" t="s">
        <v>97</v>
      </c>
      <c r="BD3" s="24" t="s">
        <v>97</v>
      </c>
      <c r="BE3" s="24" t="s">
        <v>97</v>
      </c>
      <c r="BF3" s="24" t="s">
        <v>97</v>
      </c>
      <c r="BG3" s="24" t="s">
        <v>97</v>
      </c>
      <c r="BH3" s="24" t="s">
        <v>97</v>
      </c>
      <c r="BI3" s="24" t="s">
        <v>97</v>
      </c>
      <c r="BJ3" s="24" t="s">
        <v>97</v>
      </c>
      <c r="BK3" s="24" t="s">
        <v>97</v>
      </c>
      <c r="BL3" s="24" t="s">
        <v>97</v>
      </c>
      <c r="BM3" s="24" t="s">
        <v>97</v>
      </c>
    </row>
    <row r="4" spans="1:65" s="24" customFormat="1" x14ac:dyDescent="0.45">
      <c r="A4" s="24" t="s">
        <v>93</v>
      </c>
      <c r="B4" s="24" t="s">
        <v>94</v>
      </c>
      <c r="C4" s="24" t="s">
        <v>100</v>
      </c>
      <c r="D4" s="24" t="s">
        <v>101</v>
      </c>
      <c r="E4" s="24" t="s">
        <v>97</v>
      </c>
      <c r="F4" s="24" t="s">
        <v>97</v>
      </c>
      <c r="G4" s="24" t="s">
        <v>97</v>
      </c>
      <c r="H4" s="24" t="s">
        <v>97</v>
      </c>
      <c r="I4" s="24" t="s">
        <v>97</v>
      </c>
      <c r="J4" s="24" t="s">
        <v>97</v>
      </c>
      <c r="K4" s="24" t="s">
        <v>97</v>
      </c>
      <c r="L4" s="24" t="s">
        <v>97</v>
      </c>
      <c r="M4" s="24" t="s">
        <v>97</v>
      </c>
      <c r="N4" s="24" t="s">
        <v>97</v>
      </c>
      <c r="O4" s="24" t="s">
        <v>97</v>
      </c>
      <c r="P4" s="24" t="s">
        <v>97</v>
      </c>
      <c r="Q4" s="24">
        <v>6.5527950310559007</v>
      </c>
      <c r="R4" s="24">
        <v>5.1224489795918364</v>
      </c>
      <c r="S4" s="24">
        <v>2.3193889706397588</v>
      </c>
      <c r="T4" s="24">
        <v>2.747725596262601</v>
      </c>
      <c r="U4" s="24">
        <v>2.6955741942290445</v>
      </c>
      <c r="V4" s="24">
        <v>2.9048292215787317</v>
      </c>
      <c r="W4" s="24">
        <v>4.001151410477835</v>
      </c>
      <c r="X4" s="24">
        <v>2.8194327436113453</v>
      </c>
      <c r="Y4" s="24">
        <v>4.0279720279720284</v>
      </c>
      <c r="Z4" s="24">
        <v>3.833550065019506</v>
      </c>
      <c r="AA4" s="24">
        <v>4.5250713412148391</v>
      </c>
      <c r="AB4" s="24">
        <v>4.9569109492952101</v>
      </c>
      <c r="AC4" s="24">
        <v>6.0459047109207704</v>
      </c>
      <c r="AD4" s="24">
        <v>8.7559469581941496</v>
      </c>
      <c r="AE4" s="24">
        <v>12.368629783858815</v>
      </c>
      <c r="AF4" s="24">
        <v>10.636349155782096</v>
      </c>
      <c r="AG4" s="24">
        <v>9.4804216867469879</v>
      </c>
      <c r="AH4" s="24">
        <v>6.3603133159268923</v>
      </c>
      <c r="AI4" s="24">
        <v>5.4148405621883029</v>
      </c>
      <c r="AJ4" s="24">
        <v>6.4185158673347651</v>
      </c>
      <c r="AK4" s="24">
        <v>5.6533072662104926</v>
      </c>
      <c r="AL4" s="24">
        <v>2.7633378932968538</v>
      </c>
      <c r="AM4" s="24">
        <v>3.6605065908503489</v>
      </c>
      <c r="AN4" s="24">
        <v>6.0309117633958396</v>
      </c>
      <c r="AO4" s="24">
        <v>5.9770375528314412</v>
      </c>
      <c r="AP4" s="24">
        <v>9.4931038028231072</v>
      </c>
      <c r="AQ4" s="24">
        <v>12.180146638579989</v>
      </c>
      <c r="AR4" s="24">
        <v>16.849016802481849</v>
      </c>
      <c r="AS4" s="24">
        <v>7.5027043457802645</v>
      </c>
      <c r="AT4" s="24">
        <v>5.5701781299353419</v>
      </c>
      <c r="AU4" s="24">
        <v>4.2670767286103271</v>
      </c>
      <c r="AV4" s="24">
        <v>4.3602016455807426</v>
      </c>
      <c r="AW4" s="24">
        <v>3.3284813477693276</v>
      </c>
      <c r="AX4" s="24">
        <v>3.0242255625248902</v>
      </c>
      <c r="AY4" s="24">
        <v>2.6684077534171431</v>
      </c>
      <c r="AZ4" s="24">
        <v>2.6368914010343847</v>
      </c>
      <c r="BA4" s="24">
        <v>2.3001667901166378</v>
      </c>
      <c r="BB4" s="24">
        <v>3.5153215902985648</v>
      </c>
      <c r="BC4" s="24" t="s">
        <v>97</v>
      </c>
      <c r="BD4" s="24" t="s">
        <v>97</v>
      </c>
      <c r="BE4" s="24" t="s">
        <v>97</v>
      </c>
      <c r="BF4" s="24" t="s">
        <v>97</v>
      </c>
      <c r="BG4" s="24" t="s">
        <v>97</v>
      </c>
      <c r="BH4" s="24" t="s">
        <v>97</v>
      </c>
      <c r="BI4" s="24" t="s">
        <v>97</v>
      </c>
      <c r="BJ4" s="24" t="s">
        <v>97</v>
      </c>
      <c r="BK4" s="24" t="s">
        <v>97</v>
      </c>
      <c r="BL4" s="24" t="s">
        <v>97</v>
      </c>
      <c r="BM4" s="24" t="s">
        <v>97</v>
      </c>
    </row>
    <row r="5" spans="1:65" s="24" customFormat="1" x14ac:dyDescent="0.45">
      <c r="A5" s="24" t="s">
        <v>93</v>
      </c>
      <c r="B5" s="24" t="s">
        <v>94</v>
      </c>
      <c r="C5" s="24" t="s">
        <v>102</v>
      </c>
      <c r="D5" s="24" t="s">
        <v>103</v>
      </c>
      <c r="E5" s="24" t="s">
        <v>97</v>
      </c>
      <c r="F5" s="24" t="s">
        <v>97</v>
      </c>
      <c r="G5" s="24" t="s">
        <v>97</v>
      </c>
      <c r="H5" s="24" t="s">
        <v>97</v>
      </c>
      <c r="I5" s="24" t="s">
        <v>97</v>
      </c>
      <c r="J5" s="24" t="s">
        <v>97</v>
      </c>
      <c r="K5" s="24" t="s">
        <v>97</v>
      </c>
      <c r="L5" s="24" t="s">
        <v>97</v>
      </c>
      <c r="M5" s="24" t="s">
        <v>97</v>
      </c>
      <c r="N5" s="24" t="s">
        <v>97</v>
      </c>
      <c r="O5" s="24" t="s">
        <v>97</v>
      </c>
      <c r="P5" s="24" t="s">
        <v>97</v>
      </c>
      <c r="Q5" s="24">
        <v>14.658385093167702</v>
      </c>
      <c r="R5" s="24">
        <v>12.755102040816327</v>
      </c>
      <c r="S5" s="24">
        <v>4.512648027468293</v>
      </c>
      <c r="T5" s="24">
        <v>5.6614211949840172</v>
      </c>
      <c r="U5" s="24">
        <v>6.467268027641504</v>
      </c>
      <c r="V5" s="24">
        <v>7.7978932007843493</v>
      </c>
      <c r="W5" s="24">
        <v>8.6240644789867602</v>
      </c>
      <c r="X5" s="24">
        <v>6.0263970794720585</v>
      </c>
      <c r="Y5" s="24">
        <v>11.67132867132867</v>
      </c>
      <c r="Z5" s="24">
        <v>8.889466840052016</v>
      </c>
      <c r="AA5" s="24">
        <v>8.0346885075788457</v>
      </c>
      <c r="AB5" s="24">
        <v>11.587280379450865</v>
      </c>
      <c r="AC5" s="24">
        <v>12.627141327623125</v>
      </c>
      <c r="AD5" s="24">
        <v>12.035631136754732</v>
      </c>
      <c r="AE5" s="24">
        <v>13.206424747174299</v>
      </c>
      <c r="AF5" s="24">
        <v>12.48407136030583</v>
      </c>
      <c r="AG5" s="24">
        <v>12.172439759036145</v>
      </c>
      <c r="AH5" s="24">
        <v>15.287206266318536</v>
      </c>
      <c r="AI5" s="24">
        <v>13.474384162006952</v>
      </c>
      <c r="AJ5" s="24">
        <v>16.91720353137676</v>
      </c>
      <c r="AK5" s="24">
        <v>18.544314108830235</v>
      </c>
      <c r="AL5" s="24">
        <v>4.4277245782033745</v>
      </c>
      <c r="AM5" s="24">
        <v>4.0772809511501684</v>
      </c>
      <c r="AN5" s="24">
        <v>9.1799919825397538</v>
      </c>
      <c r="AO5" s="24">
        <v>14.661635871941444</v>
      </c>
      <c r="AP5" s="24">
        <v>21.884226142389213</v>
      </c>
      <c r="AQ5" s="24">
        <v>17.523147014157644</v>
      </c>
      <c r="AR5" s="24">
        <v>5.4346781426484352</v>
      </c>
      <c r="AS5" s="24">
        <v>5.977522484037145</v>
      </c>
      <c r="AT5" s="24">
        <v>7.3352357775705634</v>
      </c>
      <c r="AU5" s="24">
        <v>7.0061229751831071</v>
      </c>
      <c r="AV5" s="24">
        <v>7.3991741750155642</v>
      </c>
      <c r="AW5" s="24">
        <v>8.1860693136881455</v>
      </c>
      <c r="AX5" s="24">
        <v>5.7283819585371711</v>
      </c>
      <c r="AY5" s="24">
        <v>5.441122717045884</v>
      </c>
      <c r="AZ5" s="24">
        <v>5.2823585654659135</v>
      </c>
      <c r="BA5" s="24">
        <v>5.515715479218664</v>
      </c>
      <c r="BB5" s="24">
        <v>6.0014582853634204</v>
      </c>
      <c r="BC5" s="24" t="s">
        <v>97</v>
      </c>
      <c r="BD5" s="24" t="s">
        <v>97</v>
      </c>
      <c r="BE5" s="24" t="s">
        <v>97</v>
      </c>
      <c r="BF5" s="24" t="s">
        <v>97</v>
      </c>
      <c r="BG5" s="24" t="s">
        <v>97</v>
      </c>
      <c r="BH5" s="24" t="s">
        <v>97</v>
      </c>
      <c r="BI5" s="24" t="s">
        <v>97</v>
      </c>
      <c r="BJ5" s="24" t="s">
        <v>97</v>
      </c>
      <c r="BK5" s="24" t="s">
        <v>97</v>
      </c>
      <c r="BL5" s="24" t="s">
        <v>97</v>
      </c>
      <c r="BM5" s="24" t="s">
        <v>97</v>
      </c>
    </row>
    <row r="6" spans="1:65" x14ac:dyDescent="0.45">
      <c r="B6" s="23"/>
      <c r="D6" s="23"/>
    </row>
    <row r="7" spans="1:65" x14ac:dyDescent="0.45">
      <c r="B7" s="23"/>
      <c r="D7" s="23"/>
    </row>
    <row r="8" spans="1:65" x14ac:dyDescent="0.45">
      <c r="B8" s="23"/>
      <c r="D8" s="23"/>
    </row>
    <row r="9" spans="1:65" x14ac:dyDescent="0.45">
      <c r="A9" t="s">
        <v>104</v>
      </c>
      <c r="B9" s="23"/>
      <c r="D9" s="23"/>
    </row>
    <row r="10" spans="1:65" x14ac:dyDescent="0.45">
      <c r="A10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2B9-A566-4AF7-BC9B-1AA511248E6D}">
  <dimension ref="A1:AY1"/>
  <sheetViews>
    <sheetView workbookViewId="0">
      <selection activeCell="C20" sqref="C20"/>
    </sheetView>
  </sheetViews>
  <sheetFormatPr defaultRowHeight="14.25" x14ac:dyDescent="0.45"/>
  <sheetData>
    <row r="1" spans="1:51" s="50" customFormat="1" ht="16.899999999999999" x14ac:dyDescent="0.8">
      <c r="A1" s="50" t="s">
        <v>109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Data</vt:lpstr>
      <vt:lpstr>WDI</vt:lpstr>
      <vt:lpstr>How to cite</vt:lpstr>
      <vt:lpstr>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Vesal</dc:creator>
  <cp:lastModifiedBy> </cp:lastModifiedBy>
  <cp:lastPrinted>2023-01-01T11:42:15Z</cp:lastPrinted>
  <dcterms:created xsi:type="dcterms:W3CDTF">2021-03-03T11:50:44Z</dcterms:created>
  <dcterms:modified xsi:type="dcterms:W3CDTF">2025-05-16T11:56:47Z</dcterms:modified>
</cp:coreProperties>
</file>